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прилож." sheetId="1" r:id="rId1"/>
  </sheets>
  <definedNames/>
  <calcPr fullCalcOnLoad="1"/>
</workbook>
</file>

<file path=xl/sharedStrings.xml><?xml version="1.0" encoding="utf-8"?>
<sst xmlns="http://schemas.openxmlformats.org/spreadsheetml/2006/main" count="261" uniqueCount="140">
  <si>
    <t>РАСХОДЫ</t>
  </si>
  <si>
    <t>по объектам жизнеобеспечения и социально - культурного назначения</t>
  </si>
  <si>
    <t>Бюджетная классификация</t>
  </si>
  <si>
    <t>Наименование   отрасли и объекта</t>
  </si>
  <si>
    <t>целевая статья</t>
  </si>
  <si>
    <t>вид расходов</t>
  </si>
  <si>
    <t>в том числе:</t>
  </si>
  <si>
    <t>Образование</t>
  </si>
  <si>
    <t>0701</t>
  </si>
  <si>
    <t>0801</t>
  </si>
  <si>
    <t>Культура</t>
  </si>
  <si>
    <t>Жилищно-коммунальное хозяйство</t>
  </si>
  <si>
    <t>0503</t>
  </si>
  <si>
    <t>0501</t>
  </si>
  <si>
    <t>0409</t>
  </si>
  <si>
    <t>Всего</t>
  </si>
  <si>
    <t xml:space="preserve">                                                                                    к решению Совета депутатов</t>
  </si>
  <si>
    <t xml:space="preserve">                                                                                    Старооскольского городского округа</t>
  </si>
  <si>
    <t xml:space="preserve">  I.     МКУ "Управление капитального строительства"</t>
  </si>
  <si>
    <t xml:space="preserve">Всего расходов  </t>
  </si>
  <si>
    <t>0700</t>
  </si>
  <si>
    <t xml:space="preserve"> Капитальный ремонт</t>
  </si>
  <si>
    <t>0500</t>
  </si>
  <si>
    <t>Капитальный ремонт автомобильных дорог и проездов</t>
  </si>
  <si>
    <t xml:space="preserve">  II.  МКУ "Управление жизнеобеспечением и развитием  Старооскольского городского округа"</t>
  </si>
  <si>
    <t>Капитальное строительство</t>
  </si>
  <si>
    <t>Благоустройство</t>
  </si>
  <si>
    <t>Благоустройство территории городского округа</t>
  </si>
  <si>
    <t>Жилищное хозяйство</t>
  </si>
  <si>
    <t>1101</t>
  </si>
  <si>
    <t xml:space="preserve">кредитор-ская задолжен- ность </t>
  </si>
  <si>
    <t>раздел под- раздел</t>
  </si>
  <si>
    <t>Дорожное хозяйство  (дорожные фонды)</t>
  </si>
  <si>
    <t>Капитальный ремонт жилья с износом                                               от 30 до 70 %</t>
  </si>
  <si>
    <t>III.  Департамент имущественных и земельных отношений администрации Старооскольского городского округа</t>
  </si>
  <si>
    <t xml:space="preserve">Старооскольского городского округа </t>
  </si>
  <si>
    <t>софинанси- рование из федераль- ного и областного бюджетов</t>
  </si>
  <si>
    <t>средства местного бюджета</t>
  </si>
  <si>
    <t>1004</t>
  </si>
  <si>
    <t>1000</t>
  </si>
  <si>
    <t>Социальная политика</t>
  </si>
  <si>
    <t>Охрана семьи и детства</t>
  </si>
  <si>
    <t>Капитальный ремонт помещений, закрепленных за
детьми-сиротами и детьми, оставшимися без
попечения родителей</t>
  </si>
  <si>
    <t>0707</t>
  </si>
  <si>
    <t>400</t>
  </si>
  <si>
    <t>Оформление разрешительной документации на строительство детских  садов</t>
  </si>
  <si>
    <t>200</t>
  </si>
  <si>
    <t>0214410</t>
  </si>
  <si>
    <t>Оснащение муниципальных жилых помещений индивидуальными приборами учета потребления коммунальных ресурсов</t>
  </si>
  <si>
    <t>Противопожарные мероприятия библиотек</t>
  </si>
  <si>
    <t>Противопожарные мероприятия культурно-досуговых центров</t>
  </si>
  <si>
    <t>Противопожарные мероприятия административного здания</t>
  </si>
  <si>
    <t>0412</t>
  </si>
  <si>
    <t>1412420</t>
  </si>
  <si>
    <t>Административное здание, ул. Октябрьская, 5а (кровля)</t>
  </si>
  <si>
    <t>Другие вопросы в области национальной экономики</t>
  </si>
  <si>
    <t>0400</t>
  </si>
  <si>
    <t>1100</t>
  </si>
  <si>
    <t>Культура, кинематография</t>
  </si>
  <si>
    <t>0800</t>
  </si>
  <si>
    <t>Физическая культура и спорт</t>
  </si>
  <si>
    <t xml:space="preserve">Физическая культура  </t>
  </si>
  <si>
    <t>Национальная экономика</t>
  </si>
  <si>
    <t>0804</t>
  </si>
  <si>
    <t xml:space="preserve">Другие вопросы в области культуры, кинематографии
</t>
  </si>
  <si>
    <t>Административное здание, проспект Комсомольский, 67 (кровля)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</si>
  <si>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хозяйства, в рамках подпрограммы "Переселение граждан из аварийного жилищного фонда Старооскольского городского округа" муниципальной программы "Обеспечение населения Старооскольского городского округа жильем на 2015-2020 годы" за счет средств государственной корпорации - Фонда содействия реформированию жилищно-коммунального хозяйства</t>
  </si>
  <si>
    <t>1719502</t>
  </si>
  <si>
    <t xml:space="preserve">Административное здание, ул. Революционная, 48 </t>
  </si>
  <si>
    <t>Молодежная политика и оздоровление детей</t>
  </si>
  <si>
    <t>0702</t>
  </si>
  <si>
    <t>0845392</t>
  </si>
  <si>
    <t>0847132</t>
  </si>
  <si>
    <t>МАУ "Многофункциональный центр предоставления государственных и муниципальных услуг"</t>
  </si>
  <si>
    <t xml:space="preserve">на капитальные вложения и проведение капитальных ремонтов на 2016 год </t>
  </si>
  <si>
    <t>1220644100</t>
  </si>
  <si>
    <t>Реконструкция помещений школы под группы дошкольного образования на 35 мест в с. Владимировка</t>
  </si>
  <si>
    <t>0210344100</t>
  </si>
  <si>
    <t>0430244100</t>
  </si>
  <si>
    <t>Ремонт мостов, путепроводов</t>
  </si>
  <si>
    <t>1330244300</t>
  </si>
  <si>
    <t>1410424200</t>
  </si>
  <si>
    <t>Общее образование</t>
  </si>
  <si>
    <t>Дошкольное образование</t>
  </si>
  <si>
    <t>0230424200</t>
  </si>
  <si>
    <t xml:space="preserve">0720271120 </t>
  </si>
  <si>
    <t>Детские загородные оздоровительные лагеря</t>
  </si>
  <si>
    <t>0250524200</t>
  </si>
  <si>
    <t>0430324200</t>
  </si>
  <si>
    <t>0460224200</t>
  </si>
  <si>
    <t>0631924200</t>
  </si>
  <si>
    <t>0632471370</t>
  </si>
  <si>
    <t>1210324200</t>
  </si>
  <si>
    <t>0510226020</t>
  </si>
  <si>
    <t>0520450820</t>
  </si>
  <si>
    <t>05204R0820</t>
  </si>
  <si>
    <t>МБОУ "Средняя общеобразовательная школа № 12 с углубленным изучением отдельных предметов", м-н Лебединец, 28 (замена окон)</t>
  </si>
  <si>
    <t>1220624200</t>
  </si>
  <si>
    <t>1230224200</t>
  </si>
  <si>
    <t xml:space="preserve"> МАУ ДО СДЮСШОР "Золотые перчатки" крытый плавательный бассейн, м-н Звездный, 13 (наружные сети водоснабжения и канализации) </t>
  </si>
  <si>
    <t>тыс. руб.</t>
  </si>
  <si>
    <t>Реконструкция МБУ "Стадион "Труд" , ул. Ленина, 132А</t>
  </si>
  <si>
    <t xml:space="preserve">Обеспечение мероприятий по переселению граждан из аварийного жилищного фонда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</si>
  <si>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</si>
  <si>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1210424200</t>
  </si>
  <si>
    <t xml:space="preserve">Обуховский сельский  ДК МКУК "Городищенский КДЦ" (оформление исходно-разрешительной документации на строительство) </t>
  </si>
  <si>
    <t xml:space="preserve">Архангельский сельский  ДК МКУК "КДЦ "Осколье""(оформление исходно-разрешительной документации на строительство) </t>
  </si>
  <si>
    <t>0900</t>
  </si>
  <si>
    <t>Здравоохранение</t>
  </si>
  <si>
    <t>0901</t>
  </si>
  <si>
    <t>Стационарная медицинская помощь</t>
  </si>
  <si>
    <t>Строительство, реконструкция автомобильных дорог и проездов</t>
  </si>
  <si>
    <t>1330144100</t>
  </si>
  <si>
    <t>9990021500</t>
  </si>
  <si>
    <t>МБУ ДО "Центр дополнительного образования "Одаренность", м-н Макаренко, 1 (ремонт кровли)</t>
  </si>
  <si>
    <t>МБДОУ "Детский сад № 72 "Акварель", м-н Лесной, 20 (ремонт кровли)</t>
  </si>
  <si>
    <t>0520470550</t>
  </si>
  <si>
    <t>0502</t>
  </si>
  <si>
    <t>Коммунальное хозяйство</t>
  </si>
  <si>
    <t>1240144100</t>
  </si>
  <si>
    <t>Газоснабжение</t>
  </si>
  <si>
    <t>0410224200</t>
  </si>
  <si>
    <t>МБДОУ "Детский сад №12 "Ёлочка", ул. 1-й Конной Армии, 29</t>
  </si>
  <si>
    <t>МКУК "Старооскольская ЦБС", м-н Жукова, 30б (ремонт кровли)</t>
  </si>
  <si>
    <t>Капитальный ремонт жилья</t>
  </si>
  <si>
    <t>Водоотведение</t>
  </si>
  <si>
    <t xml:space="preserve">МБУЗ "Городская больница № 2" корпус В,Г </t>
  </si>
  <si>
    <t>Противопожарные мероприятия</t>
  </si>
  <si>
    <t>0210324200</t>
  </si>
  <si>
    <t>МБДОУ "Детский сад № 68 "Ромашка", мкр. Юбилейный, 11</t>
  </si>
  <si>
    <t>АБК МБУ "Пассажирское", станция "Котел", Промузел</t>
  </si>
  <si>
    <t>Электроснабжение</t>
  </si>
  <si>
    <t>0210371120</t>
  </si>
  <si>
    <t>Детский сад с. Лапыгино</t>
  </si>
  <si>
    <t>Противопожарные мероприятия культурно-досуговых учреждений</t>
  </si>
  <si>
    <t>0410344100</t>
  </si>
  <si>
    <t>0430344100</t>
  </si>
  <si>
    <t xml:space="preserve">                                                                                    Приложение  7</t>
  </si>
  <si>
    <t>0510209602</t>
  </si>
  <si>
    <t xml:space="preserve">                                                                                    от 10 мая 2016 г. № 416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</si>
</sst>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4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4" fillId="0" borderId="10" xfId="53" applyNumberFormat="1" applyFont="1" applyFill="1" applyBorder="1" applyAlignment="1">
      <alignment horizontal="center"/>
      <protection/>
    </xf>
    <xf numFmtId="0" fontId="27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46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4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53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3" fontId="47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49" fontId="4" fillId="0" borderId="10" xfId="53" applyNumberFormat="1" applyFont="1" applyFill="1" applyBorder="1" applyAlignment="1">
      <alignment horizontal="center" wrapText="1"/>
      <protection/>
    </xf>
    <xf numFmtId="0" fontId="0" fillId="0" borderId="0" xfId="53" applyFont="1" applyFill="1">
      <alignment/>
      <protection/>
    </xf>
    <xf numFmtId="0" fontId="5" fillId="0" borderId="10" xfId="53" applyFont="1" applyFill="1" applyBorder="1" applyAlignment="1">
      <alignment horizontal="center" wrapText="1"/>
      <protection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wrapText="1"/>
      <protection/>
    </xf>
    <xf numFmtId="49" fontId="3" fillId="0" borderId="10" xfId="53" applyNumberFormat="1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wrapText="1"/>
      <protection/>
    </xf>
    <xf numFmtId="49" fontId="3" fillId="0" borderId="13" xfId="53" applyNumberFormat="1" applyFont="1" applyFill="1" applyBorder="1" applyAlignment="1">
      <alignment horizontal="center" wrapText="1"/>
      <protection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view="pageLayout" zoomScaleSheetLayoutView="100" workbookViewId="0" topLeftCell="B3">
      <selection activeCell="B8" sqref="B8:I8"/>
    </sheetView>
  </sheetViews>
  <sheetFormatPr defaultColWidth="9.00390625" defaultRowHeight="15.75"/>
  <cols>
    <col min="1" max="1" width="4.50390625" style="6" hidden="1" customWidth="1"/>
    <col min="2" max="2" width="7.375" style="4" customWidth="1"/>
    <col min="3" max="3" width="13.375" style="4" customWidth="1"/>
    <col min="4" max="4" width="9.125" style="4" customWidth="1"/>
    <col min="5" max="5" width="51.375" style="4" customWidth="1"/>
    <col min="6" max="6" width="12.375" style="7" customWidth="1"/>
    <col min="7" max="7" width="10.25390625" style="7" hidden="1" customWidth="1"/>
    <col min="8" max="8" width="11.50390625" style="7" customWidth="1"/>
    <col min="9" max="9" width="11.25390625" style="7" bestFit="1" customWidth="1"/>
    <col min="10" max="16384" width="9.00390625" style="6" customWidth="1"/>
  </cols>
  <sheetData>
    <row r="1" spans="5:9" ht="16.5" hidden="1">
      <c r="E1" s="5"/>
      <c r="F1" s="5"/>
      <c r="G1" s="5"/>
      <c r="H1" s="5"/>
      <c r="I1" s="5"/>
    </row>
    <row r="2" spans="5:9" ht="16.5" hidden="1">
      <c r="E2" s="5"/>
      <c r="F2" s="5"/>
      <c r="G2" s="5"/>
      <c r="H2" s="5"/>
      <c r="I2" s="5"/>
    </row>
    <row r="3" spans="5:9" ht="16.5">
      <c r="E3" s="5" t="s">
        <v>137</v>
      </c>
      <c r="F3" s="5"/>
      <c r="G3" s="5"/>
      <c r="H3" s="5"/>
      <c r="I3" s="5"/>
    </row>
    <row r="4" spans="5:9" ht="16.5">
      <c r="E4" s="5" t="s">
        <v>16</v>
      </c>
      <c r="F4" s="5"/>
      <c r="G4" s="5"/>
      <c r="H4" s="5"/>
      <c r="I4" s="5"/>
    </row>
    <row r="5" spans="5:9" ht="16.5">
      <c r="E5" s="5" t="s">
        <v>17</v>
      </c>
      <c r="F5" s="5"/>
      <c r="G5" s="5"/>
      <c r="H5" s="5"/>
      <c r="I5" s="5"/>
    </row>
    <row r="6" spans="5:9" ht="16.5">
      <c r="E6" s="41" t="s">
        <v>139</v>
      </c>
      <c r="F6" s="9"/>
      <c r="G6" s="9"/>
      <c r="H6" s="9"/>
      <c r="I6" s="9"/>
    </row>
    <row r="7" spans="5:9" ht="15.75" customHeight="1">
      <c r="E7" s="58"/>
      <c r="F7" s="58"/>
      <c r="G7" s="58"/>
      <c r="H7" s="58"/>
      <c r="I7" s="58"/>
    </row>
    <row r="8" spans="2:9" ht="16.5">
      <c r="B8" s="59" t="s">
        <v>0</v>
      </c>
      <c r="C8" s="59"/>
      <c r="D8" s="59"/>
      <c r="E8" s="59"/>
      <c r="F8" s="59"/>
      <c r="G8" s="59"/>
      <c r="H8" s="59"/>
      <c r="I8" s="59"/>
    </row>
    <row r="9" spans="2:9" ht="18" customHeight="1">
      <c r="B9" s="59" t="s">
        <v>74</v>
      </c>
      <c r="C9" s="59"/>
      <c r="D9" s="59"/>
      <c r="E9" s="59"/>
      <c r="F9" s="59"/>
      <c r="G9" s="59"/>
      <c r="H9" s="59"/>
      <c r="I9" s="59"/>
    </row>
    <row r="10" spans="2:9" s="8" customFormat="1" ht="18" customHeight="1">
      <c r="B10" s="59" t="s">
        <v>1</v>
      </c>
      <c r="C10" s="59"/>
      <c r="D10" s="59"/>
      <c r="E10" s="59"/>
      <c r="F10" s="59"/>
      <c r="G10" s="59"/>
      <c r="H10" s="59"/>
      <c r="I10" s="59"/>
    </row>
    <row r="11" spans="2:9" s="8" customFormat="1" ht="18" customHeight="1">
      <c r="B11" s="59" t="s">
        <v>35</v>
      </c>
      <c r="C11" s="59"/>
      <c r="D11" s="59"/>
      <c r="E11" s="59"/>
      <c r="F11" s="59"/>
      <c r="G11" s="59"/>
      <c r="H11" s="59"/>
      <c r="I11" s="59"/>
    </row>
    <row r="12" spans="2:9" s="8" customFormat="1" ht="15.75" customHeight="1" hidden="1">
      <c r="B12" s="59"/>
      <c r="C12" s="59"/>
      <c r="D12" s="59"/>
      <c r="E12" s="59"/>
      <c r="F12" s="59"/>
      <c r="G12" s="59"/>
      <c r="H12" s="59"/>
      <c r="I12" s="59"/>
    </row>
    <row r="13" spans="2:9" ht="16.5">
      <c r="B13" s="9"/>
      <c r="C13" s="9"/>
      <c r="D13" s="9"/>
      <c r="E13" s="9"/>
      <c r="F13" s="10"/>
      <c r="G13" s="10"/>
      <c r="H13" s="69" t="s">
        <v>100</v>
      </c>
      <c r="I13" s="69"/>
    </row>
    <row r="14" spans="2:9" ht="15.75" customHeight="1">
      <c r="B14" s="66" t="s">
        <v>2</v>
      </c>
      <c r="C14" s="66"/>
      <c r="D14" s="66"/>
      <c r="E14" s="65" t="s">
        <v>3</v>
      </c>
      <c r="F14" s="65" t="s">
        <v>19</v>
      </c>
      <c r="G14" s="66" t="s">
        <v>6</v>
      </c>
      <c r="H14" s="66"/>
      <c r="I14" s="66"/>
    </row>
    <row r="15" spans="2:9" ht="15.75" customHeight="1">
      <c r="B15" s="65" t="s">
        <v>31</v>
      </c>
      <c r="C15" s="65" t="s">
        <v>4</v>
      </c>
      <c r="D15" s="65" t="s">
        <v>5</v>
      </c>
      <c r="E15" s="65"/>
      <c r="F15" s="65"/>
      <c r="G15" s="65" t="s">
        <v>30</v>
      </c>
      <c r="H15" s="65" t="s">
        <v>37</v>
      </c>
      <c r="I15" s="65" t="s">
        <v>36</v>
      </c>
    </row>
    <row r="16" spans="2:9" ht="88.5" customHeight="1">
      <c r="B16" s="65"/>
      <c r="C16" s="65"/>
      <c r="D16" s="65"/>
      <c r="E16" s="65"/>
      <c r="F16" s="65"/>
      <c r="G16" s="65"/>
      <c r="H16" s="65"/>
      <c r="I16" s="65"/>
    </row>
    <row r="17" spans="2:9" s="34" customFormat="1" ht="19.5" customHeight="1">
      <c r="B17" s="68" t="s">
        <v>18</v>
      </c>
      <c r="C17" s="68"/>
      <c r="D17" s="68"/>
      <c r="E17" s="68"/>
      <c r="F17" s="39">
        <f>SUM(F50+F18)</f>
        <v>138703</v>
      </c>
      <c r="G17" s="39">
        <f>SUM(G50+G18)</f>
        <v>0</v>
      </c>
      <c r="H17" s="39">
        <f>SUM(H50+H18)</f>
        <v>128318</v>
      </c>
      <c r="I17" s="39">
        <f>SUM(I50+I18)</f>
        <v>10385</v>
      </c>
    </row>
    <row r="18" spans="2:9" s="34" customFormat="1" ht="19.5" customHeight="1">
      <c r="B18" s="60" t="s">
        <v>25</v>
      </c>
      <c r="C18" s="60"/>
      <c r="D18" s="60"/>
      <c r="E18" s="60"/>
      <c r="F18" s="39">
        <f>F22+F29+F38+F44+F47+F19</f>
        <v>51137</v>
      </c>
      <c r="G18" s="39">
        <f>G22+G29+G38+G44+G47+G19</f>
        <v>0</v>
      </c>
      <c r="H18" s="39">
        <f>H22+H29+H38+H44+H47+H19</f>
        <v>41137</v>
      </c>
      <c r="I18" s="39">
        <f>I22+I29+I38+I44+I47+I19</f>
        <v>10000</v>
      </c>
    </row>
    <row r="19" spans="2:9" ht="19.5" customHeight="1">
      <c r="B19" s="42" t="s">
        <v>56</v>
      </c>
      <c r="C19" s="21"/>
      <c r="D19" s="21"/>
      <c r="E19" s="21" t="s">
        <v>62</v>
      </c>
      <c r="F19" s="1">
        <f aca="true" t="shared" si="0" ref="F19:H20">F20</f>
        <v>3711</v>
      </c>
      <c r="G19" s="1">
        <f t="shared" si="0"/>
        <v>0</v>
      </c>
      <c r="H19" s="1">
        <f t="shared" si="0"/>
        <v>3711</v>
      </c>
      <c r="I19" s="1"/>
    </row>
    <row r="20" spans="1:9" s="8" customFormat="1" ht="19.5" customHeight="1">
      <c r="A20" s="43"/>
      <c r="B20" s="42" t="s">
        <v>14</v>
      </c>
      <c r="C20" s="44"/>
      <c r="D20" s="44"/>
      <c r="E20" s="45" t="s">
        <v>32</v>
      </c>
      <c r="F20" s="11">
        <f t="shared" si="0"/>
        <v>3711</v>
      </c>
      <c r="G20" s="11">
        <f t="shared" si="0"/>
        <v>0</v>
      </c>
      <c r="H20" s="11">
        <f t="shared" si="0"/>
        <v>3711</v>
      </c>
      <c r="I20" s="11"/>
    </row>
    <row r="21" spans="1:9" ht="38.25" customHeight="1">
      <c r="A21" s="43"/>
      <c r="B21" s="46" t="s">
        <v>14</v>
      </c>
      <c r="C21" s="29" t="s">
        <v>112</v>
      </c>
      <c r="D21" s="46" t="s">
        <v>44</v>
      </c>
      <c r="E21" s="47" t="s">
        <v>111</v>
      </c>
      <c r="F21" s="31">
        <f>G21+H21</f>
        <v>3711</v>
      </c>
      <c r="G21" s="31"/>
      <c r="H21" s="31">
        <v>3711</v>
      </c>
      <c r="I21" s="48"/>
    </row>
    <row r="22" spans="2:9" ht="19.5" customHeight="1">
      <c r="B22" s="36" t="s">
        <v>22</v>
      </c>
      <c r="C22" s="37"/>
      <c r="D22" s="37"/>
      <c r="E22" s="18" t="s">
        <v>11</v>
      </c>
      <c r="F22" s="39">
        <f>F27+F23</f>
        <v>13280</v>
      </c>
      <c r="G22" s="39">
        <f>G27+G23</f>
        <v>0</v>
      </c>
      <c r="H22" s="39">
        <f>H27+H23</f>
        <v>13280</v>
      </c>
      <c r="I22" s="39"/>
    </row>
    <row r="23" spans="2:9" ht="19.5" customHeight="1">
      <c r="B23" s="36" t="s">
        <v>117</v>
      </c>
      <c r="C23" s="36"/>
      <c r="D23" s="36"/>
      <c r="E23" s="18" t="s">
        <v>118</v>
      </c>
      <c r="F23" s="38">
        <f>F24+F26+F25</f>
        <v>73</v>
      </c>
      <c r="G23" s="38">
        <f>G24+G26+G25</f>
        <v>0</v>
      </c>
      <c r="H23" s="38">
        <f>H24+H26+H25</f>
        <v>73</v>
      </c>
      <c r="I23" s="38"/>
    </row>
    <row r="24" spans="2:9" ht="16.5">
      <c r="B24" s="29" t="s">
        <v>117</v>
      </c>
      <c r="C24" s="29" t="s">
        <v>119</v>
      </c>
      <c r="D24" s="29" t="s">
        <v>44</v>
      </c>
      <c r="E24" s="17" t="s">
        <v>120</v>
      </c>
      <c r="F24" s="31">
        <f>G24+H24</f>
        <v>13</v>
      </c>
      <c r="G24" s="39"/>
      <c r="H24" s="31">
        <v>13</v>
      </c>
      <c r="I24" s="39"/>
    </row>
    <row r="25" spans="2:9" ht="16.5">
      <c r="B25" s="29" t="s">
        <v>117</v>
      </c>
      <c r="C25" s="29" t="s">
        <v>119</v>
      </c>
      <c r="D25" s="29" t="s">
        <v>44</v>
      </c>
      <c r="E25" s="17" t="s">
        <v>131</v>
      </c>
      <c r="F25" s="31">
        <f>G25+H25</f>
        <v>51</v>
      </c>
      <c r="G25" s="39"/>
      <c r="H25" s="31">
        <v>51</v>
      </c>
      <c r="I25" s="39"/>
    </row>
    <row r="26" spans="2:9" ht="16.5">
      <c r="B26" s="29" t="s">
        <v>117</v>
      </c>
      <c r="C26" s="29" t="s">
        <v>119</v>
      </c>
      <c r="D26" s="29" t="s">
        <v>44</v>
      </c>
      <c r="E26" s="17" t="s">
        <v>125</v>
      </c>
      <c r="F26" s="31">
        <f>G26+H26</f>
        <v>9</v>
      </c>
      <c r="G26" s="39"/>
      <c r="H26" s="31">
        <v>9</v>
      </c>
      <c r="I26" s="39"/>
    </row>
    <row r="27" spans="2:9" ht="19.5" customHeight="1">
      <c r="B27" s="36" t="s">
        <v>12</v>
      </c>
      <c r="C27" s="36"/>
      <c r="D27" s="36"/>
      <c r="E27" s="18" t="s">
        <v>26</v>
      </c>
      <c r="F27" s="38">
        <f>SUM(F28:F28)</f>
        <v>13207</v>
      </c>
      <c r="G27" s="38">
        <f>SUM(G28:G28)</f>
        <v>0</v>
      </c>
      <c r="H27" s="38">
        <f>SUM(H28:H28)</f>
        <v>13207</v>
      </c>
      <c r="I27" s="38"/>
    </row>
    <row r="28" spans="2:9" ht="16.5">
      <c r="B28" s="29" t="s">
        <v>12</v>
      </c>
      <c r="C28" s="29" t="s">
        <v>75</v>
      </c>
      <c r="D28" s="29" t="s">
        <v>44</v>
      </c>
      <c r="E28" s="17" t="s">
        <v>27</v>
      </c>
      <c r="F28" s="31">
        <f>G28+H28</f>
        <v>13207</v>
      </c>
      <c r="G28" s="39"/>
      <c r="H28" s="31">
        <f>3660+9547</f>
        <v>13207</v>
      </c>
      <c r="I28" s="39"/>
    </row>
    <row r="29" spans="2:9" ht="19.5" customHeight="1">
      <c r="B29" s="36" t="s">
        <v>20</v>
      </c>
      <c r="C29" s="36"/>
      <c r="D29" s="36"/>
      <c r="E29" s="18" t="s">
        <v>7</v>
      </c>
      <c r="F29" s="39">
        <f>F30</f>
        <v>30506</v>
      </c>
      <c r="G29" s="39">
        <f>G30</f>
        <v>0</v>
      </c>
      <c r="H29" s="39">
        <f>H30</f>
        <v>20506</v>
      </c>
      <c r="I29" s="39">
        <f>I30</f>
        <v>10000</v>
      </c>
    </row>
    <row r="30" spans="2:9" ht="19.5" customHeight="1">
      <c r="B30" s="36" t="s">
        <v>8</v>
      </c>
      <c r="C30" s="36"/>
      <c r="D30" s="36"/>
      <c r="E30" s="18" t="s">
        <v>83</v>
      </c>
      <c r="F30" s="39">
        <f>F32+F33+F35+F36+F37+F34</f>
        <v>30506</v>
      </c>
      <c r="G30" s="39">
        <f>G32+G33+G35+G36+G37+G34</f>
        <v>0</v>
      </c>
      <c r="H30" s="39">
        <f>H32+H33+H35+H36+H37+H34</f>
        <v>20506</v>
      </c>
      <c r="I30" s="39">
        <f>I32+I33+I35+I36+I37+I34</f>
        <v>10000</v>
      </c>
    </row>
    <row r="31" spans="2:9" ht="33" hidden="1">
      <c r="B31" s="29" t="s">
        <v>8</v>
      </c>
      <c r="C31" s="29" t="s">
        <v>47</v>
      </c>
      <c r="D31" s="29" t="s">
        <v>44</v>
      </c>
      <c r="E31" s="49" t="s">
        <v>45</v>
      </c>
      <c r="F31" s="30">
        <f aca="true" t="shared" si="1" ref="F31:F37">G31+H31+I31</f>
        <v>0</v>
      </c>
      <c r="G31" s="31"/>
      <c r="H31" s="31">
        <f>600-93-3-8-3-230-263</f>
        <v>0</v>
      </c>
      <c r="I31" s="31"/>
    </row>
    <row r="32" spans="2:9" ht="49.5">
      <c r="B32" s="29" t="s">
        <v>8</v>
      </c>
      <c r="C32" s="29" t="s">
        <v>77</v>
      </c>
      <c r="D32" s="29" t="s">
        <v>44</v>
      </c>
      <c r="E32" s="17" t="s">
        <v>76</v>
      </c>
      <c r="F32" s="30">
        <f t="shared" si="1"/>
        <v>14000</v>
      </c>
      <c r="G32" s="30"/>
      <c r="H32" s="30">
        <v>14000</v>
      </c>
      <c r="I32" s="30"/>
    </row>
    <row r="33" spans="2:9" ht="16.5">
      <c r="B33" s="29" t="s">
        <v>8</v>
      </c>
      <c r="C33" s="29" t="s">
        <v>77</v>
      </c>
      <c r="D33" s="29" t="s">
        <v>44</v>
      </c>
      <c r="E33" s="61" t="s">
        <v>133</v>
      </c>
      <c r="F33" s="30">
        <f t="shared" si="1"/>
        <v>652</v>
      </c>
      <c r="G33" s="30"/>
      <c r="H33" s="30">
        <v>652</v>
      </c>
      <c r="I33" s="30"/>
    </row>
    <row r="34" spans="2:9" ht="16.5">
      <c r="B34" s="29" t="s">
        <v>8</v>
      </c>
      <c r="C34" s="29" t="s">
        <v>132</v>
      </c>
      <c r="D34" s="29" t="s">
        <v>44</v>
      </c>
      <c r="E34" s="62"/>
      <c r="F34" s="30">
        <f t="shared" si="1"/>
        <v>10000</v>
      </c>
      <c r="G34" s="30"/>
      <c r="H34" s="30"/>
      <c r="I34" s="30">
        <v>10000</v>
      </c>
    </row>
    <row r="35" spans="2:9" ht="38.25" customHeight="1">
      <c r="B35" s="29" t="s">
        <v>8</v>
      </c>
      <c r="C35" s="29" t="s">
        <v>77</v>
      </c>
      <c r="D35" s="29" t="s">
        <v>44</v>
      </c>
      <c r="E35" s="17" t="s">
        <v>122</v>
      </c>
      <c r="F35" s="30">
        <f t="shared" si="1"/>
        <v>800</v>
      </c>
      <c r="G35" s="30"/>
      <c r="H35" s="30">
        <f>392+408</f>
        <v>800</v>
      </c>
      <c r="I35" s="30"/>
    </row>
    <row r="36" spans="2:9" ht="36" customHeight="1">
      <c r="B36" s="29" t="s">
        <v>8</v>
      </c>
      <c r="C36" s="29" t="s">
        <v>77</v>
      </c>
      <c r="D36" s="29" t="s">
        <v>44</v>
      </c>
      <c r="E36" s="17" t="s">
        <v>129</v>
      </c>
      <c r="F36" s="30">
        <f t="shared" si="1"/>
        <v>5000</v>
      </c>
      <c r="G36" s="30"/>
      <c r="H36" s="30">
        <v>5000</v>
      </c>
      <c r="I36" s="30"/>
    </row>
    <row r="37" spans="2:9" ht="24.75" customHeight="1">
      <c r="B37" s="29" t="s">
        <v>8</v>
      </c>
      <c r="C37" s="29" t="s">
        <v>77</v>
      </c>
      <c r="D37" s="29" t="s">
        <v>44</v>
      </c>
      <c r="E37" s="17" t="s">
        <v>127</v>
      </c>
      <c r="F37" s="30">
        <f t="shared" si="1"/>
        <v>54</v>
      </c>
      <c r="G37" s="30"/>
      <c r="H37" s="30">
        <v>54</v>
      </c>
      <c r="I37" s="30"/>
    </row>
    <row r="38" spans="2:9" ht="19.5" customHeight="1">
      <c r="B38" s="36" t="s">
        <v>59</v>
      </c>
      <c r="C38" s="29"/>
      <c r="D38" s="29"/>
      <c r="E38" s="18" t="s">
        <v>58</v>
      </c>
      <c r="F38" s="33">
        <f>F39</f>
        <v>371</v>
      </c>
      <c r="G38" s="33">
        <f>G39</f>
        <v>0</v>
      </c>
      <c r="H38" s="33">
        <f>H39</f>
        <v>371</v>
      </c>
      <c r="I38" s="33"/>
    </row>
    <row r="39" spans="2:9" ht="19.5" customHeight="1">
      <c r="B39" s="36" t="s">
        <v>9</v>
      </c>
      <c r="C39" s="36"/>
      <c r="D39" s="36"/>
      <c r="E39" s="18" t="s">
        <v>10</v>
      </c>
      <c r="F39" s="33">
        <f>F41+F42+F43+F40</f>
        <v>371</v>
      </c>
      <c r="G39" s="33">
        <f>G41+G42+G43+G40</f>
        <v>0</v>
      </c>
      <c r="H39" s="33">
        <f>H41+H42+H43+H40</f>
        <v>371</v>
      </c>
      <c r="I39" s="33"/>
    </row>
    <row r="40" spans="2:9" s="12" customFormat="1" ht="23.25" customHeight="1">
      <c r="B40" s="46" t="s">
        <v>9</v>
      </c>
      <c r="C40" s="46" t="s">
        <v>135</v>
      </c>
      <c r="D40" s="46" t="s">
        <v>44</v>
      </c>
      <c r="E40" s="17" t="s">
        <v>49</v>
      </c>
      <c r="F40" s="31">
        <f>G40+H40+I40</f>
        <v>130</v>
      </c>
      <c r="G40" s="31"/>
      <c r="H40" s="31">
        <f>450-320</f>
        <v>130</v>
      </c>
      <c r="I40" s="2"/>
    </row>
    <row r="41" spans="2:9" ht="51" customHeight="1">
      <c r="B41" s="29" t="s">
        <v>9</v>
      </c>
      <c r="C41" s="29" t="s">
        <v>78</v>
      </c>
      <c r="D41" s="29" t="s">
        <v>44</v>
      </c>
      <c r="E41" s="17" t="s">
        <v>105</v>
      </c>
      <c r="F41" s="30">
        <f>SUM(H41:I41)</f>
        <v>95</v>
      </c>
      <c r="G41" s="31"/>
      <c r="H41" s="31">
        <f>280+220-405</f>
        <v>95</v>
      </c>
      <c r="I41" s="31"/>
    </row>
    <row r="42" spans="2:9" ht="50.25" customHeight="1">
      <c r="B42" s="29" t="s">
        <v>9</v>
      </c>
      <c r="C42" s="29" t="s">
        <v>78</v>
      </c>
      <c r="D42" s="29" t="s">
        <v>44</v>
      </c>
      <c r="E42" s="17" t="s">
        <v>106</v>
      </c>
      <c r="F42" s="30">
        <f>SUM(H42:I42)</f>
        <v>100</v>
      </c>
      <c r="G42" s="31"/>
      <c r="H42" s="31">
        <f>30+70</f>
        <v>100</v>
      </c>
      <c r="I42" s="31"/>
    </row>
    <row r="43" spans="2:9" ht="39.75" customHeight="1">
      <c r="B43" s="29" t="s">
        <v>9</v>
      </c>
      <c r="C43" s="29" t="s">
        <v>136</v>
      </c>
      <c r="D43" s="29" t="s">
        <v>44</v>
      </c>
      <c r="E43" s="17" t="s">
        <v>134</v>
      </c>
      <c r="F43" s="30">
        <f>SUM(H43:I43)</f>
        <v>46</v>
      </c>
      <c r="G43" s="31"/>
      <c r="H43" s="31">
        <f>46</f>
        <v>46</v>
      </c>
      <c r="I43" s="31"/>
    </row>
    <row r="44" spans="2:9" ht="21" customHeight="1">
      <c r="B44" s="3" t="s">
        <v>107</v>
      </c>
      <c r="C44" s="3"/>
      <c r="D44" s="3"/>
      <c r="E44" s="21" t="s">
        <v>108</v>
      </c>
      <c r="F44" s="39">
        <f aca="true" t="shared" si="2" ref="F44:H45">F45</f>
        <v>3269</v>
      </c>
      <c r="G44" s="39">
        <f t="shared" si="2"/>
        <v>0</v>
      </c>
      <c r="H44" s="39">
        <f t="shared" si="2"/>
        <v>3269</v>
      </c>
      <c r="I44" s="31"/>
    </row>
    <row r="45" spans="2:9" ht="17.25" customHeight="1">
      <c r="B45" s="42" t="s">
        <v>109</v>
      </c>
      <c r="C45" s="50"/>
      <c r="D45" s="42"/>
      <c r="E45" s="24" t="s">
        <v>110</v>
      </c>
      <c r="F45" s="39">
        <f t="shared" si="2"/>
        <v>3269</v>
      </c>
      <c r="G45" s="39">
        <f t="shared" si="2"/>
        <v>0</v>
      </c>
      <c r="H45" s="39">
        <f t="shared" si="2"/>
        <v>3269</v>
      </c>
      <c r="I45" s="31"/>
    </row>
    <row r="46" spans="2:9" ht="21.75" customHeight="1">
      <c r="B46" s="51" t="s">
        <v>109</v>
      </c>
      <c r="C46" s="52">
        <v>1410844100</v>
      </c>
      <c r="D46" s="51" t="s">
        <v>44</v>
      </c>
      <c r="E46" s="40" t="s">
        <v>126</v>
      </c>
      <c r="F46" s="2">
        <f>SUM(H46:I46)</f>
        <v>3269</v>
      </c>
      <c r="G46" s="2"/>
      <c r="H46" s="2">
        <f>246+293+2730</f>
        <v>3269</v>
      </c>
      <c r="I46" s="31"/>
    </row>
    <row r="47" spans="2:9" ht="19.5" customHeight="1" hidden="1">
      <c r="B47" s="53" t="s">
        <v>57</v>
      </c>
      <c r="C47" s="29"/>
      <c r="D47" s="29"/>
      <c r="E47" s="37" t="s">
        <v>60</v>
      </c>
      <c r="F47" s="39">
        <f aca="true" t="shared" si="3" ref="F47:I48">F48</f>
        <v>0</v>
      </c>
      <c r="G47" s="39">
        <f t="shared" si="3"/>
        <v>0</v>
      </c>
      <c r="H47" s="39"/>
      <c r="I47" s="39">
        <f t="shared" si="3"/>
        <v>0</v>
      </c>
    </row>
    <row r="48" spans="2:9" ht="19.5" customHeight="1" hidden="1">
      <c r="B48" s="53" t="s">
        <v>29</v>
      </c>
      <c r="C48" s="53"/>
      <c r="D48" s="53"/>
      <c r="E48" s="37" t="s">
        <v>61</v>
      </c>
      <c r="F48" s="39">
        <f t="shared" si="3"/>
        <v>0</v>
      </c>
      <c r="G48" s="39">
        <f t="shared" si="3"/>
        <v>0</v>
      </c>
      <c r="H48" s="39"/>
      <c r="I48" s="39">
        <f t="shared" si="3"/>
        <v>0</v>
      </c>
    </row>
    <row r="49" spans="2:9" ht="34.5" customHeight="1" hidden="1">
      <c r="B49" s="46" t="s">
        <v>29</v>
      </c>
      <c r="C49" s="29" t="s">
        <v>85</v>
      </c>
      <c r="D49" s="29" t="s">
        <v>44</v>
      </c>
      <c r="E49" s="27" t="s">
        <v>101</v>
      </c>
      <c r="F49" s="31">
        <f>SUM(H49:I49)</f>
        <v>0</v>
      </c>
      <c r="G49" s="31"/>
      <c r="H49" s="31"/>
      <c r="I49" s="31">
        <f>10000-10000</f>
        <v>0</v>
      </c>
    </row>
    <row r="50" spans="2:9" s="34" customFormat="1" ht="19.5" customHeight="1">
      <c r="B50" s="71" t="s">
        <v>21</v>
      </c>
      <c r="C50" s="71"/>
      <c r="D50" s="71"/>
      <c r="E50" s="71"/>
      <c r="F50" s="39">
        <f>SUM(F51+F62+F77+F67+F83)</f>
        <v>87566</v>
      </c>
      <c r="G50" s="39">
        <f>SUM(G51+G62+G77+G67+G83)</f>
        <v>0</v>
      </c>
      <c r="H50" s="39">
        <f>SUM(H51+H62+H77+H67+H83)</f>
        <v>87181</v>
      </c>
      <c r="I50" s="39">
        <f>SUM(I51+I62+I77+I67+I83)</f>
        <v>385</v>
      </c>
    </row>
    <row r="51" spans="2:9" ht="19.5" customHeight="1">
      <c r="B51" s="42" t="s">
        <v>56</v>
      </c>
      <c r="C51" s="21"/>
      <c r="D51" s="21"/>
      <c r="E51" s="21" t="s">
        <v>62</v>
      </c>
      <c r="F51" s="1">
        <f>F52+F55</f>
        <v>56932</v>
      </c>
      <c r="G51" s="1">
        <f>G52+G55</f>
        <v>0</v>
      </c>
      <c r="H51" s="1">
        <f>H52+H55</f>
        <v>56932</v>
      </c>
      <c r="I51" s="1"/>
    </row>
    <row r="52" spans="1:9" s="8" customFormat="1" ht="19.5" customHeight="1">
      <c r="A52" s="43"/>
      <c r="B52" s="42" t="s">
        <v>14</v>
      </c>
      <c r="C52" s="44"/>
      <c r="D52" s="44"/>
      <c r="E52" s="45" t="s">
        <v>32</v>
      </c>
      <c r="F52" s="11">
        <f>F53+F54</f>
        <v>42073</v>
      </c>
      <c r="G52" s="11">
        <f>G53+G54</f>
        <v>0</v>
      </c>
      <c r="H52" s="11">
        <f>H53+H54</f>
        <v>42073</v>
      </c>
      <c r="I52" s="11"/>
    </row>
    <row r="53" spans="1:9" ht="38.25" customHeight="1">
      <c r="A53" s="43"/>
      <c r="B53" s="46" t="s">
        <v>14</v>
      </c>
      <c r="C53" s="29" t="s">
        <v>80</v>
      </c>
      <c r="D53" s="46" t="s">
        <v>46</v>
      </c>
      <c r="E53" s="47" t="s">
        <v>23</v>
      </c>
      <c r="F53" s="31">
        <f>G53+H53</f>
        <v>39124</v>
      </c>
      <c r="G53" s="31"/>
      <c r="H53" s="31">
        <f>22000+15000-7876+10000</f>
        <v>39124</v>
      </c>
      <c r="I53" s="48"/>
    </row>
    <row r="54" spans="1:9" ht="19.5" customHeight="1">
      <c r="A54" s="43"/>
      <c r="B54" s="46" t="s">
        <v>14</v>
      </c>
      <c r="C54" s="29" t="s">
        <v>80</v>
      </c>
      <c r="D54" s="46" t="s">
        <v>46</v>
      </c>
      <c r="E54" s="47" t="s">
        <v>79</v>
      </c>
      <c r="F54" s="31">
        <f>G54+H54</f>
        <v>2949</v>
      </c>
      <c r="G54" s="31"/>
      <c r="H54" s="31">
        <f>3000-51</f>
        <v>2949</v>
      </c>
      <c r="I54" s="48"/>
    </row>
    <row r="55" spans="2:9" ht="33.75" customHeight="1">
      <c r="B55" s="53" t="s">
        <v>52</v>
      </c>
      <c r="C55" s="18"/>
      <c r="D55" s="18"/>
      <c r="E55" s="18" t="s">
        <v>55</v>
      </c>
      <c r="F55" s="39">
        <f>F60+F61</f>
        <v>14859</v>
      </c>
      <c r="G55" s="39">
        <f>G60+G61</f>
        <v>0</v>
      </c>
      <c r="H55" s="39">
        <f>H60+H61</f>
        <v>14859</v>
      </c>
      <c r="I55" s="1"/>
    </row>
    <row r="56" spans="2:9" s="25" customFormat="1" ht="16.5" hidden="1">
      <c r="B56" s="74" t="s">
        <v>52</v>
      </c>
      <c r="C56" s="13" t="s">
        <v>71</v>
      </c>
      <c r="D56" s="76">
        <v>200</v>
      </c>
      <c r="E56" s="76" t="s">
        <v>73</v>
      </c>
      <c r="F56" s="2">
        <f aca="true" t="shared" si="4" ref="F56:F61">SUM(H56:I56)</f>
        <v>0</v>
      </c>
      <c r="G56" s="2"/>
      <c r="H56" s="2"/>
      <c r="I56" s="2"/>
    </row>
    <row r="57" spans="2:9" s="25" customFormat="1" ht="16.5" hidden="1">
      <c r="B57" s="75"/>
      <c r="C57" s="13" t="s">
        <v>72</v>
      </c>
      <c r="D57" s="77"/>
      <c r="E57" s="77"/>
      <c r="F57" s="2">
        <f t="shared" si="4"/>
        <v>0</v>
      </c>
      <c r="G57" s="2"/>
      <c r="H57" s="2"/>
      <c r="I57" s="2"/>
    </row>
    <row r="58" spans="2:9" ht="33" hidden="1">
      <c r="B58" s="51" t="s">
        <v>52</v>
      </c>
      <c r="C58" s="51" t="s">
        <v>53</v>
      </c>
      <c r="D58" s="51" t="s">
        <v>46</v>
      </c>
      <c r="E58" s="22" t="s">
        <v>54</v>
      </c>
      <c r="F58" s="2">
        <f t="shared" si="4"/>
        <v>0</v>
      </c>
      <c r="G58" s="1"/>
      <c r="H58" s="2">
        <f>1300-627-370-303</f>
        <v>0</v>
      </c>
      <c r="I58" s="1"/>
    </row>
    <row r="59" spans="2:9" ht="33" hidden="1">
      <c r="B59" s="51" t="s">
        <v>52</v>
      </c>
      <c r="C59" s="51" t="s">
        <v>53</v>
      </c>
      <c r="D59" s="51" t="s">
        <v>46</v>
      </c>
      <c r="E59" s="22" t="s">
        <v>65</v>
      </c>
      <c r="F59" s="2">
        <f t="shared" si="4"/>
        <v>0</v>
      </c>
      <c r="G59" s="1"/>
      <c r="H59" s="2">
        <f>193-193</f>
        <v>0</v>
      </c>
      <c r="I59" s="1"/>
    </row>
    <row r="60" spans="2:9" ht="21" customHeight="1">
      <c r="B60" s="51" t="s">
        <v>52</v>
      </c>
      <c r="C60" s="51" t="s">
        <v>81</v>
      </c>
      <c r="D60" s="51" t="s">
        <v>46</v>
      </c>
      <c r="E60" s="17" t="s">
        <v>68</v>
      </c>
      <c r="F60" s="2">
        <f t="shared" si="4"/>
        <v>6559</v>
      </c>
      <c r="G60" s="1"/>
      <c r="H60" s="2">
        <f>5600+450+509</f>
        <v>6559</v>
      </c>
      <c r="I60" s="1"/>
    </row>
    <row r="61" spans="2:9" ht="42.75" customHeight="1">
      <c r="B61" s="51" t="s">
        <v>52</v>
      </c>
      <c r="C61" s="51" t="s">
        <v>81</v>
      </c>
      <c r="D61" s="51" t="s">
        <v>46</v>
      </c>
      <c r="E61" s="17" t="s">
        <v>130</v>
      </c>
      <c r="F61" s="2">
        <f t="shared" si="4"/>
        <v>8300</v>
      </c>
      <c r="G61" s="1"/>
      <c r="H61" s="2">
        <v>8300</v>
      </c>
      <c r="I61" s="1"/>
    </row>
    <row r="62" spans="2:9" ht="19.5" customHeight="1">
      <c r="B62" s="36" t="s">
        <v>22</v>
      </c>
      <c r="C62" s="36"/>
      <c r="D62" s="36"/>
      <c r="E62" s="35" t="s">
        <v>11</v>
      </c>
      <c r="F62" s="39">
        <f>F65+F63</f>
        <v>21748</v>
      </c>
      <c r="G62" s="39">
        <f>G65+G63</f>
        <v>0</v>
      </c>
      <c r="H62" s="39">
        <f>H65+H63</f>
        <v>21748</v>
      </c>
      <c r="I62" s="1"/>
    </row>
    <row r="63" spans="2:9" ht="19.5" customHeight="1">
      <c r="B63" s="36" t="s">
        <v>13</v>
      </c>
      <c r="C63" s="36"/>
      <c r="D63" s="36"/>
      <c r="E63" s="35" t="s">
        <v>28</v>
      </c>
      <c r="F63" s="39">
        <f>F64</f>
        <v>22</v>
      </c>
      <c r="G63" s="39">
        <f>G64</f>
        <v>0</v>
      </c>
      <c r="H63" s="39">
        <f>H64</f>
        <v>22</v>
      </c>
      <c r="I63" s="1"/>
    </row>
    <row r="64" spans="2:9" ht="18.75" customHeight="1">
      <c r="B64" s="46" t="s">
        <v>13</v>
      </c>
      <c r="C64" s="46" t="s">
        <v>92</v>
      </c>
      <c r="D64" s="46" t="s">
        <v>46</v>
      </c>
      <c r="E64" s="17" t="s">
        <v>124</v>
      </c>
      <c r="F64" s="30">
        <f>G64+H64</f>
        <v>22</v>
      </c>
      <c r="G64" s="31"/>
      <c r="H64" s="31">
        <v>22</v>
      </c>
      <c r="I64" s="2"/>
    </row>
    <row r="65" spans="2:9" ht="19.5" customHeight="1">
      <c r="B65" s="36" t="s">
        <v>12</v>
      </c>
      <c r="C65" s="36"/>
      <c r="D65" s="36"/>
      <c r="E65" s="18" t="s">
        <v>26</v>
      </c>
      <c r="F65" s="39">
        <f>F66</f>
        <v>21726</v>
      </c>
      <c r="G65" s="39">
        <f>G66</f>
        <v>0</v>
      </c>
      <c r="H65" s="39">
        <f>H66</f>
        <v>21726</v>
      </c>
      <c r="I65" s="1"/>
    </row>
    <row r="66" spans="2:9" ht="23.25" customHeight="1">
      <c r="B66" s="46" t="s">
        <v>12</v>
      </c>
      <c r="C66" s="46" t="s">
        <v>97</v>
      </c>
      <c r="D66" s="46" t="s">
        <v>46</v>
      </c>
      <c r="E66" s="17" t="s">
        <v>27</v>
      </c>
      <c r="F66" s="30">
        <f>G66+H66</f>
        <v>21726</v>
      </c>
      <c r="G66" s="31"/>
      <c r="H66" s="31">
        <f>28000-652-246-5382+6</f>
        <v>21726</v>
      </c>
      <c r="I66" s="2"/>
    </row>
    <row r="67" spans="2:9" ht="19.5" customHeight="1">
      <c r="B67" s="36" t="s">
        <v>20</v>
      </c>
      <c r="C67" s="36"/>
      <c r="D67" s="36"/>
      <c r="E67" s="18" t="s">
        <v>7</v>
      </c>
      <c r="F67" s="33">
        <f>F75+F71+F68</f>
        <v>7121</v>
      </c>
      <c r="G67" s="33">
        <f>G75+G71+G68</f>
        <v>0</v>
      </c>
      <c r="H67" s="33">
        <f>H75+H71+H68</f>
        <v>7121</v>
      </c>
      <c r="I67" s="20"/>
    </row>
    <row r="68" spans="2:9" ht="16.5">
      <c r="B68" s="36" t="s">
        <v>8</v>
      </c>
      <c r="C68" s="36"/>
      <c r="D68" s="36"/>
      <c r="E68" s="18" t="s">
        <v>83</v>
      </c>
      <c r="F68" s="39">
        <f>F69+F70</f>
        <v>951</v>
      </c>
      <c r="G68" s="39">
        <f>G69+G70</f>
        <v>0</v>
      </c>
      <c r="H68" s="39">
        <f>H69+H70</f>
        <v>951</v>
      </c>
      <c r="I68" s="39"/>
    </row>
    <row r="69" spans="2:9" ht="35.25" customHeight="1">
      <c r="B69" s="29" t="s">
        <v>8</v>
      </c>
      <c r="C69" s="29" t="s">
        <v>113</v>
      </c>
      <c r="D69" s="29" t="s">
        <v>46</v>
      </c>
      <c r="E69" s="17" t="s">
        <v>115</v>
      </c>
      <c r="F69" s="30">
        <f>G69+H69+I69</f>
        <v>477</v>
      </c>
      <c r="G69" s="30"/>
      <c r="H69" s="30">
        <v>477</v>
      </c>
      <c r="I69" s="30"/>
    </row>
    <row r="70" spans="2:9" ht="35.25" customHeight="1">
      <c r="B70" s="29" t="s">
        <v>8</v>
      </c>
      <c r="C70" s="29" t="s">
        <v>128</v>
      </c>
      <c r="D70" s="29" t="s">
        <v>46</v>
      </c>
      <c r="E70" s="17" t="s">
        <v>122</v>
      </c>
      <c r="F70" s="30">
        <f>G70+H70+I70</f>
        <v>474</v>
      </c>
      <c r="G70" s="30"/>
      <c r="H70" s="30">
        <f>385+89</f>
        <v>474</v>
      </c>
      <c r="I70" s="30"/>
    </row>
    <row r="71" spans="2:9" ht="19.5" customHeight="1">
      <c r="B71" s="36" t="s">
        <v>70</v>
      </c>
      <c r="C71" s="36"/>
      <c r="D71" s="36"/>
      <c r="E71" s="28" t="s">
        <v>82</v>
      </c>
      <c r="F71" s="33">
        <f>F73+F74+F72</f>
        <v>4070</v>
      </c>
      <c r="G71" s="33">
        <f>G73+G74+G72</f>
        <v>0</v>
      </c>
      <c r="H71" s="33">
        <f>H73+H74+H72</f>
        <v>4070</v>
      </c>
      <c r="I71" s="20"/>
    </row>
    <row r="72" spans="2:9" ht="40.5" customHeight="1">
      <c r="B72" s="29" t="s">
        <v>70</v>
      </c>
      <c r="C72" s="29" t="s">
        <v>113</v>
      </c>
      <c r="D72" s="29" t="s">
        <v>46</v>
      </c>
      <c r="E72" s="27" t="s">
        <v>114</v>
      </c>
      <c r="F72" s="30">
        <f>SUM(H72:I72)</f>
        <v>100</v>
      </c>
      <c r="G72" s="33"/>
      <c r="H72" s="30">
        <f>100</f>
        <v>100</v>
      </c>
      <c r="I72" s="2"/>
    </row>
    <row r="73" spans="2:9" ht="55.5" customHeight="1">
      <c r="B73" s="29" t="s">
        <v>70</v>
      </c>
      <c r="C73" s="29" t="s">
        <v>98</v>
      </c>
      <c r="D73" s="29" t="s">
        <v>46</v>
      </c>
      <c r="E73" s="27" t="s">
        <v>96</v>
      </c>
      <c r="F73" s="30">
        <f>SUM(H73:I73)</f>
        <v>2038</v>
      </c>
      <c r="G73" s="33"/>
      <c r="H73" s="30">
        <f>2547-509</f>
        <v>2038</v>
      </c>
      <c r="I73" s="2"/>
    </row>
    <row r="74" spans="2:9" s="34" customFormat="1" ht="55.5" customHeight="1">
      <c r="B74" s="29" t="s">
        <v>70</v>
      </c>
      <c r="C74" s="29" t="s">
        <v>84</v>
      </c>
      <c r="D74" s="29" t="s">
        <v>46</v>
      </c>
      <c r="E74" s="32" t="s">
        <v>99</v>
      </c>
      <c r="F74" s="30">
        <f>SUM(H74:I74)</f>
        <v>1932</v>
      </c>
      <c r="G74" s="33"/>
      <c r="H74" s="30">
        <v>1932</v>
      </c>
      <c r="I74" s="31"/>
    </row>
    <row r="75" spans="2:9" ht="19.5" customHeight="1">
      <c r="B75" s="3" t="s">
        <v>43</v>
      </c>
      <c r="C75" s="3"/>
      <c r="D75" s="3"/>
      <c r="E75" s="28" t="s">
        <v>69</v>
      </c>
      <c r="F75" s="20">
        <f>F76</f>
        <v>2100</v>
      </c>
      <c r="G75" s="20">
        <f>G76</f>
        <v>0</v>
      </c>
      <c r="H75" s="20">
        <f>H76</f>
        <v>2100</v>
      </c>
      <c r="I75" s="1"/>
    </row>
    <row r="76" spans="2:9" ht="24" customHeight="1">
      <c r="B76" s="46" t="s">
        <v>43</v>
      </c>
      <c r="C76" s="46" t="s">
        <v>87</v>
      </c>
      <c r="D76" s="46" t="s">
        <v>46</v>
      </c>
      <c r="E76" s="17" t="s">
        <v>86</v>
      </c>
      <c r="F76" s="30">
        <f>SUM(H76:I76)</f>
        <v>2100</v>
      </c>
      <c r="G76" s="31"/>
      <c r="H76" s="31">
        <v>2100</v>
      </c>
      <c r="I76" s="31"/>
    </row>
    <row r="77" spans="2:9" ht="19.5" customHeight="1">
      <c r="B77" s="3" t="s">
        <v>59</v>
      </c>
      <c r="C77" s="51"/>
      <c r="D77" s="51"/>
      <c r="E77" s="18" t="s">
        <v>58</v>
      </c>
      <c r="F77" s="33">
        <f>F78+F81</f>
        <v>1369</v>
      </c>
      <c r="G77" s="33">
        <f>G78+G81</f>
        <v>0</v>
      </c>
      <c r="H77" s="33">
        <f>H78+H81</f>
        <v>1369</v>
      </c>
      <c r="I77" s="20"/>
    </row>
    <row r="78" spans="2:9" s="12" customFormat="1" ht="19.5" customHeight="1">
      <c r="B78" s="3" t="s">
        <v>9</v>
      </c>
      <c r="C78" s="13"/>
      <c r="D78" s="13"/>
      <c r="E78" s="28" t="s">
        <v>10</v>
      </c>
      <c r="F78" s="39">
        <f>F79</f>
        <v>1289</v>
      </c>
      <c r="G78" s="39">
        <f>G79</f>
        <v>0</v>
      </c>
      <c r="H78" s="39">
        <f>H79</f>
        <v>1289</v>
      </c>
      <c r="I78" s="1"/>
    </row>
    <row r="79" spans="2:9" s="12" customFormat="1" ht="37.5" customHeight="1">
      <c r="B79" s="46" t="s">
        <v>9</v>
      </c>
      <c r="C79" s="46" t="s">
        <v>121</v>
      </c>
      <c r="D79" s="46" t="s">
        <v>46</v>
      </c>
      <c r="E79" s="17" t="s">
        <v>123</v>
      </c>
      <c r="F79" s="31">
        <f>G79+H79+I79</f>
        <v>1289</v>
      </c>
      <c r="G79" s="31"/>
      <c r="H79" s="31">
        <v>1289</v>
      </c>
      <c r="I79" s="2"/>
    </row>
    <row r="80" spans="2:9" s="12" customFormat="1" ht="33" hidden="1">
      <c r="B80" s="46" t="s">
        <v>9</v>
      </c>
      <c r="C80" s="46" t="s">
        <v>88</v>
      </c>
      <c r="D80" s="46" t="s">
        <v>46</v>
      </c>
      <c r="E80" s="17" t="s">
        <v>50</v>
      </c>
      <c r="F80" s="31">
        <f>G80+H80+I80</f>
        <v>0</v>
      </c>
      <c r="G80" s="31"/>
      <c r="H80" s="31">
        <f>150-150</f>
        <v>0</v>
      </c>
      <c r="I80" s="2"/>
    </row>
    <row r="81" spans="2:9" s="8" customFormat="1" ht="34.5" customHeight="1">
      <c r="B81" s="53" t="s">
        <v>63</v>
      </c>
      <c r="C81" s="53"/>
      <c r="D81" s="53"/>
      <c r="E81" s="18" t="s">
        <v>64</v>
      </c>
      <c r="F81" s="39">
        <f>F82</f>
        <v>80</v>
      </c>
      <c r="G81" s="39">
        <f>G82</f>
        <v>0</v>
      </c>
      <c r="H81" s="39">
        <f>H82</f>
        <v>80</v>
      </c>
      <c r="I81" s="1"/>
    </row>
    <row r="82" spans="2:9" s="12" customFormat="1" ht="36" customHeight="1">
      <c r="B82" s="46" t="s">
        <v>63</v>
      </c>
      <c r="C82" s="46" t="s">
        <v>89</v>
      </c>
      <c r="D82" s="46" t="s">
        <v>46</v>
      </c>
      <c r="E82" s="17" t="s">
        <v>51</v>
      </c>
      <c r="F82" s="31">
        <f>G82+H82+I82</f>
        <v>80</v>
      </c>
      <c r="G82" s="31"/>
      <c r="H82" s="31">
        <f>200-120</f>
        <v>80</v>
      </c>
      <c r="I82" s="2"/>
    </row>
    <row r="83" spans="2:9" s="14" customFormat="1" ht="19.5" customHeight="1">
      <c r="B83" s="42" t="s">
        <v>39</v>
      </c>
      <c r="C83" s="50"/>
      <c r="D83" s="42"/>
      <c r="E83" s="54" t="s">
        <v>40</v>
      </c>
      <c r="F83" s="1">
        <f>H83+I83</f>
        <v>396</v>
      </c>
      <c r="G83" s="1"/>
      <c r="H83" s="1">
        <f>H84</f>
        <v>11</v>
      </c>
      <c r="I83" s="1">
        <f>I84</f>
        <v>385</v>
      </c>
    </row>
    <row r="84" spans="2:9" s="14" customFormat="1" ht="19.5" customHeight="1">
      <c r="B84" s="42" t="s">
        <v>38</v>
      </c>
      <c r="C84" s="50"/>
      <c r="D84" s="42"/>
      <c r="E84" s="37" t="s">
        <v>41</v>
      </c>
      <c r="F84" s="1">
        <f>H84+I84</f>
        <v>396</v>
      </c>
      <c r="G84" s="1"/>
      <c r="H84" s="1">
        <f>H86+H85</f>
        <v>11</v>
      </c>
      <c r="I84" s="1">
        <f>I86+I85</f>
        <v>385</v>
      </c>
    </row>
    <row r="85" spans="2:9" s="14" customFormat="1" ht="24.75" customHeight="1">
      <c r="B85" s="72" t="s">
        <v>38</v>
      </c>
      <c r="C85" s="46" t="s">
        <v>90</v>
      </c>
      <c r="D85" s="72" t="s">
        <v>46</v>
      </c>
      <c r="E85" s="63" t="s">
        <v>42</v>
      </c>
      <c r="F85" s="31">
        <f>H85+I85</f>
        <v>11</v>
      </c>
      <c r="G85" s="39"/>
      <c r="H85" s="31">
        <v>11</v>
      </c>
      <c r="I85" s="39"/>
    </row>
    <row r="86" spans="2:9" ht="34.5" customHeight="1">
      <c r="B86" s="73"/>
      <c r="C86" s="46" t="s">
        <v>91</v>
      </c>
      <c r="D86" s="73"/>
      <c r="E86" s="64"/>
      <c r="F86" s="31">
        <f>H86+I86</f>
        <v>385</v>
      </c>
      <c r="G86" s="31"/>
      <c r="H86" s="31"/>
      <c r="I86" s="31">
        <v>385</v>
      </c>
    </row>
    <row r="87" spans="2:9" ht="39" customHeight="1">
      <c r="B87" s="67" t="s">
        <v>24</v>
      </c>
      <c r="C87" s="67"/>
      <c r="D87" s="67"/>
      <c r="E87" s="67"/>
      <c r="F87" s="39">
        <f>G87+H87+I87</f>
        <v>250</v>
      </c>
      <c r="G87" s="39">
        <f>SUM(G89:G89)</f>
        <v>0</v>
      </c>
      <c r="H87" s="39">
        <f>SUM(H89:H90)</f>
        <v>250</v>
      </c>
      <c r="I87" s="39"/>
    </row>
    <row r="88" spans="2:9" ht="19.5" customHeight="1">
      <c r="B88" s="53" t="s">
        <v>13</v>
      </c>
      <c r="C88" s="55"/>
      <c r="D88" s="55"/>
      <c r="E88" s="35" t="s">
        <v>28</v>
      </c>
      <c r="F88" s="39">
        <f>G88+H88+I88</f>
        <v>250</v>
      </c>
      <c r="G88" s="39"/>
      <c r="H88" s="39">
        <f>H89+H90</f>
        <v>250</v>
      </c>
      <c r="I88" s="39"/>
    </row>
    <row r="89" spans="2:9" ht="36" customHeight="1">
      <c r="B89" s="46" t="s">
        <v>13</v>
      </c>
      <c r="C89" s="46" t="s">
        <v>92</v>
      </c>
      <c r="D89" s="46">
        <v>200</v>
      </c>
      <c r="E89" s="17" t="s">
        <v>33</v>
      </c>
      <c r="F89" s="31">
        <f>G89+H89+I89</f>
        <v>100</v>
      </c>
      <c r="G89" s="31"/>
      <c r="H89" s="31">
        <v>100</v>
      </c>
      <c r="I89" s="31"/>
    </row>
    <row r="90" spans="2:9" ht="52.5" customHeight="1">
      <c r="B90" s="46" t="s">
        <v>13</v>
      </c>
      <c r="C90" s="46" t="s">
        <v>104</v>
      </c>
      <c r="D90" s="46">
        <v>200</v>
      </c>
      <c r="E90" s="17" t="s">
        <v>48</v>
      </c>
      <c r="F90" s="31">
        <f>G90+H90+I90</f>
        <v>150</v>
      </c>
      <c r="G90" s="31"/>
      <c r="H90" s="31">
        <v>150</v>
      </c>
      <c r="I90" s="31"/>
    </row>
    <row r="91" spans="2:9" ht="39.75" customHeight="1">
      <c r="B91" s="67" t="s">
        <v>34</v>
      </c>
      <c r="C91" s="67"/>
      <c r="D91" s="67"/>
      <c r="E91" s="67"/>
      <c r="F91" s="39">
        <f>F92+F96</f>
        <v>61712</v>
      </c>
      <c r="G91" s="39">
        <f>G92+G96</f>
        <v>0</v>
      </c>
      <c r="H91" s="39">
        <f>H92+H96</f>
        <v>21464</v>
      </c>
      <c r="I91" s="39">
        <f>I92+I96</f>
        <v>40248</v>
      </c>
    </row>
    <row r="92" spans="2:9" ht="19.5" customHeight="1">
      <c r="B92" s="36" t="s">
        <v>13</v>
      </c>
      <c r="C92" s="55"/>
      <c r="D92" s="55"/>
      <c r="E92" s="35" t="s">
        <v>28</v>
      </c>
      <c r="F92" s="39">
        <f>F94+F95</f>
        <v>29280</v>
      </c>
      <c r="G92" s="39">
        <f>G94+G95</f>
        <v>0</v>
      </c>
      <c r="H92" s="39">
        <f>H94+H95</f>
        <v>21464</v>
      </c>
      <c r="I92" s="39">
        <f>I94+I95</f>
        <v>7816</v>
      </c>
    </row>
    <row r="93" spans="2:9" ht="198" hidden="1">
      <c r="B93" s="29" t="s">
        <v>13</v>
      </c>
      <c r="C93" s="29" t="s">
        <v>67</v>
      </c>
      <c r="D93" s="29" t="s">
        <v>44</v>
      </c>
      <c r="E93" s="23" t="s">
        <v>66</v>
      </c>
      <c r="F93" s="31">
        <f>G93+H93+I93</f>
        <v>0</v>
      </c>
      <c r="G93" s="31"/>
      <c r="H93" s="31"/>
      <c r="I93" s="56"/>
    </row>
    <row r="94" spans="2:9" ht="21" customHeight="1">
      <c r="B94" s="29" t="s">
        <v>13</v>
      </c>
      <c r="C94" s="29" t="s">
        <v>93</v>
      </c>
      <c r="D94" s="29" t="s">
        <v>44</v>
      </c>
      <c r="E94" s="63" t="s">
        <v>102</v>
      </c>
      <c r="F94" s="31">
        <f>G94+H94+I94</f>
        <v>21464</v>
      </c>
      <c r="G94" s="31"/>
      <c r="H94" s="31">
        <f>16808+3600+1056</f>
        <v>21464</v>
      </c>
      <c r="I94" s="56"/>
    </row>
    <row r="95" spans="2:9" ht="21" customHeight="1">
      <c r="B95" s="29" t="s">
        <v>13</v>
      </c>
      <c r="C95" s="29" t="s">
        <v>138</v>
      </c>
      <c r="D95" s="29" t="s">
        <v>44</v>
      </c>
      <c r="E95" s="64"/>
      <c r="F95" s="31">
        <f>G95+H95+I95</f>
        <v>7816</v>
      </c>
      <c r="G95" s="31"/>
      <c r="H95" s="31"/>
      <c r="I95" s="56">
        <v>7816</v>
      </c>
    </row>
    <row r="96" spans="2:9" ht="19.5" customHeight="1">
      <c r="B96" s="3" t="s">
        <v>38</v>
      </c>
      <c r="C96" s="13"/>
      <c r="D96" s="13"/>
      <c r="E96" s="26" t="s">
        <v>41</v>
      </c>
      <c r="F96" s="1">
        <f>F97+F99+F98</f>
        <v>32432</v>
      </c>
      <c r="G96" s="1">
        <f>G97+G99+G98</f>
        <v>0</v>
      </c>
      <c r="H96" s="1">
        <f>H97+H99+H98</f>
        <v>0</v>
      </c>
      <c r="I96" s="1">
        <f>I97+I99+I98</f>
        <v>32432</v>
      </c>
    </row>
    <row r="97" spans="2:9" ht="27.75" customHeight="1">
      <c r="B97" s="29" t="s">
        <v>38</v>
      </c>
      <c r="C97" s="29" t="s">
        <v>94</v>
      </c>
      <c r="D97" s="29" t="s">
        <v>44</v>
      </c>
      <c r="E97" s="63" t="s">
        <v>103</v>
      </c>
      <c r="F97" s="56">
        <f>G97+H97+I97</f>
        <v>12816</v>
      </c>
      <c r="G97" s="31"/>
      <c r="H97" s="31"/>
      <c r="I97" s="56">
        <f>5330+7486</f>
        <v>12816</v>
      </c>
    </row>
    <row r="98" spans="2:9" ht="27.75" customHeight="1">
      <c r="B98" s="29" t="s">
        <v>38</v>
      </c>
      <c r="C98" s="29" t="s">
        <v>116</v>
      </c>
      <c r="D98" s="29" t="s">
        <v>44</v>
      </c>
      <c r="E98" s="78"/>
      <c r="F98" s="56">
        <f>G98+H98+I98</f>
        <v>19000</v>
      </c>
      <c r="G98" s="31"/>
      <c r="H98" s="31"/>
      <c r="I98" s="56">
        <v>19000</v>
      </c>
    </row>
    <row r="99" spans="2:9" ht="28.5" customHeight="1">
      <c r="B99" s="29" t="s">
        <v>38</v>
      </c>
      <c r="C99" s="29" t="s">
        <v>95</v>
      </c>
      <c r="D99" s="29" t="s">
        <v>44</v>
      </c>
      <c r="E99" s="64"/>
      <c r="F99" s="56">
        <f>G99+H99+I99</f>
        <v>616</v>
      </c>
      <c r="G99" s="31"/>
      <c r="H99" s="31"/>
      <c r="I99" s="56">
        <f>20880-20264</f>
        <v>616</v>
      </c>
    </row>
    <row r="100" spans="2:9" s="8" customFormat="1" ht="16.5">
      <c r="B100" s="70" t="s">
        <v>15</v>
      </c>
      <c r="C100" s="70"/>
      <c r="D100" s="70"/>
      <c r="E100" s="19"/>
      <c r="F100" s="1">
        <f>SUM(F17+F87+F91)</f>
        <v>200665</v>
      </c>
      <c r="G100" s="1">
        <f>SUM(G17+G87+G91)</f>
        <v>0</v>
      </c>
      <c r="H100" s="1">
        <f>SUM(H17+H87+H91)</f>
        <v>150032</v>
      </c>
      <c r="I100" s="1">
        <f>SUM(I17+I87+I91)</f>
        <v>50633</v>
      </c>
    </row>
    <row r="101" spans="2:9" s="8" customFormat="1" ht="16.5">
      <c r="B101" s="15"/>
      <c r="C101" s="15"/>
      <c r="D101" s="15"/>
      <c r="E101" s="16"/>
      <c r="F101" s="57"/>
      <c r="G101" s="57"/>
      <c r="H101" s="57"/>
      <c r="I101" s="57"/>
    </row>
  </sheetData>
  <sheetProtection/>
  <mergeCells count="32">
    <mergeCell ref="E56:E57"/>
    <mergeCell ref="E97:E99"/>
    <mergeCell ref="B12:I12"/>
    <mergeCell ref="H15:H16"/>
    <mergeCell ref="I15:I16"/>
    <mergeCell ref="B100:D100"/>
    <mergeCell ref="B50:E50"/>
    <mergeCell ref="B85:B86"/>
    <mergeCell ref="D85:D86"/>
    <mergeCell ref="E85:E86"/>
    <mergeCell ref="B56:B57"/>
    <mergeCell ref="D56:D57"/>
    <mergeCell ref="E33:E34"/>
    <mergeCell ref="E94:E95"/>
    <mergeCell ref="F14:F16"/>
    <mergeCell ref="B14:D14"/>
    <mergeCell ref="B87:E87"/>
    <mergeCell ref="E14:E16"/>
    <mergeCell ref="B15:B16"/>
    <mergeCell ref="B17:E17"/>
    <mergeCell ref="B91:E91"/>
    <mergeCell ref="C15:C16"/>
    <mergeCell ref="E7:I7"/>
    <mergeCell ref="B8:I8"/>
    <mergeCell ref="B9:I9"/>
    <mergeCell ref="B10:I10"/>
    <mergeCell ref="B11:I11"/>
    <mergeCell ref="B18:E18"/>
    <mergeCell ref="H13:I13"/>
    <mergeCell ref="G14:I14"/>
    <mergeCell ref="D15:D16"/>
    <mergeCell ref="G15:G16"/>
  </mergeCells>
  <printOptions/>
  <pageMargins left="1.1811023622047245" right="0.7874015748031497" top="0.984251968503937" bottom="0.984251968503937" header="0.31496062992125984" footer="0.31496062992125984"/>
  <pageSetup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Дягелева</dc:creator>
  <cp:keywords/>
  <dc:description/>
  <cp:lastModifiedBy>Прасолов</cp:lastModifiedBy>
  <cp:lastPrinted>2016-04-08T05:25:10Z</cp:lastPrinted>
  <dcterms:created xsi:type="dcterms:W3CDTF">2010-12-08T07:33:11Z</dcterms:created>
  <dcterms:modified xsi:type="dcterms:W3CDTF">2016-05-12T08:02:40Z</dcterms:modified>
  <cp:category/>
  <cp:version/>
  <cp:contentType/>
  <cp:contentStatus/>
</cp:coreProperties>
</file>