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195" yWindow="65446" windowWidth="7080" windowHeight="11010" tabRatio="598" activeTab="0"/>
  </bookViews>
  <sheets>
    <sheet name="прил 4" sheetId="1" r:id="rId1"/>
  </sheets>
  <definedNames>
    <definedName name="_xlnm.Print_Titles" localSheetId="0">'прил 4'!$11:$11</definedName>
    <definedName name="_xlnm.Print_Area" localSheetId="0">'прил 4'!$A$1:$G$1238</definedName>
  </definedNames>
  <calcPr fullCalcOnLoad="1"/>
</workbook>
</file>

<file path=xl/sharedStrings.xml><?xml version="1.0" encoding="utf-8"?>
<sst xmlns="http://schemas.openxmlformats.org/spreadsheetml/2006/main" count="4055" uniqueCount="1185">
  <si>
    <t>Наименование показателя</t>
  </si>
  <si>
    <t>Целевая статья</t>
  </si>
  <si>
    <t>Вид рас- хода</t>
  </si>
  <si>
    <t>100</t>
  </si>
  <si>
    <t>200</t>
  </si>
  <si>
    <t>800</t>
  </si>
  <si>
    <t>Иные бюджетные ассигнования</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</si>
  <si>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</si>
  <si>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Закупка товаров, работ и услуг для государственных (муниципальных) нужд</t>
  </si>
  <si>
    <t>Предоставление субсидий бюджетным, автономным учреждениям и иным некоммерческим организациям</t>
  </si>
  <si>
    <t>600</t>
  </si>
  <si>
    <t>Социальное обеспечение и иные выплаты населению</t>
  </si>
  <si>
    <t>300</t>
  </si>
  <si>
    <t>Капитальные вложения в объекты государственной (муниципальной) собственности</t>
  </si>
  <si>
    <t>400</t>
  </si>
  <si>
    <t>Культура, кинематография</t>
  </si>
  <si>
    <t>0800</t>
  </si>
  <si>
    <t>Культура</t>
  </si>
  <si>
    <t>0801</t>
  </si>
  <si>
    <t xml:space="preserve">Другие вопросы в области культуры, кинематографии </t>
  </si>
  <si>
    <t>0804</t>
  </si>
  <si>
    <t>Физическая культура и спорт</t>
  </si>
  <si>
    <t>1100</t>
  </si>
  <si>
    <t>Другие вопросы в области физической культуры и спорта</t>
  </si>
  <si>
    <t>1105</t>
  </si>
  <si>
    <t>ВСЕГО :</t>
  </si>
  <si>
    <t>Дефицит (-); профицит (+)</t>
  </si>
  <si>
    <t>0300000000</t>
  </si>
  <si>
    <t>0320000000</t>
  </si>
  <si>
    <t>Основное мероприятие "Работа по патриотическому воспитанию молодежи в ходе реализации мероприятий духовно-нравственной и патриотической направленности"</t>
  </si>
  <si>
    <t>0320200000</t>
  </si>
  <si>
    <t xml:space="preserve">Мероприятия </t>
  </si>
  <si>
    <t>0320226010</t>
  </si>
  <si>
    <t>0400000000</t>
  </si>
  <si>
    <t>Подпрограмма "Развитие библиотечного дела"</t>
  </si>
  <si>
    <t>0410000000</t>
  </si>
  <si>
    <t>0410100000</t>
  </si>
  <si>
    <t xml:space="preserve">Обеспечение деятельности (оказание услуг) муниципальных учреждений (организаций) </t>
  </si>
  <si>
    <t>0410122100</t>
  </si>
  <si>
    <t>Капитальный ремонт</t>
  </si>
  <si>
    <t>Социальная поддержка отдельных работников муниципальных учреждений, проживающих и (или) работающих в сельской местности</t>
  </si>
  <si>
    <t xml:space="preserve">Подпрограмма "Развитие музейного дела" </t>
  </si>
  <si>
    <t>0420000000</t>
  </si>
  <si>
    <t>0420100000</t>
  </si>
  <si>
    <t>Обеспечение деятельности (оказание услуг) муниципальных учреждений (организаций)</t>
  </si>
  <si>
    <t>0420122100</t>
  </si>
  <si>
    <t xml:space="preserve">Подпрограмма "Культурно-досуговая деятельность" </t>
  </si>
  <si>
    <t>0430000000</t>
  </si>
  <si>
    <t>Основное мероприятие "Обеспечение деятельности муниципальных культурно-досуговых учреждений Старооскольского городского округа"</t>
  </si>
  <si>
    <t>0430100000</t>
  </si>
  <si>
    <t>0430122100</t>
  </si>
  <si>
    <t xml:space="preserve">Строительство, реконструкция  </t>
  </si>
  <si>
    <t>0430400000</t>
  </si>
  <si>
    <t>0430417010</t>
  </si>
  <si>
    <t>0430500000</t>
  </si>
  <si>
    <t>Мероприятия</t>
  </si>
  <si>
    <t>0430526010</t>
  </si>
  <si>
    <t>Подпрограмма "Развитие профессионального искусства"</t>
  </si>
  <si>
    <t>0450000000</t>
  </si>
  <si>
    <t>0450100000</t>
  </si>
  <si>
    <t>0450122100</t>
  </si>
  <si>
    <t xml:space="preserve">Подпрограмма  "Обеспечение реализации муниципальной программы" </t>
  </si>
  <si>
    <t>0460000000</t>
  </si>
  <si>
    <t>Основное мероприятие "Обеспечение функций администрации Старооскольского городского округа в области культуры"</t>
  </si>
  <si>
    <t>0460100000</t>
  </si>
  <si>
    <t>Расходы на содержание органов местного самоуправления</t>
  </si>
  <si>
    <t>0460121120</t>
  </si>
  <si>
    <t>Основное мероприятие "Обеспечение своевременности сдачи отчетов, разработка и исполнение регламентов услуг, планов хозяйственной деятельности, муниципальных заданий, бюджетных смет"</t>
  </si>
  <si>
    <t>0460300000</t>
  </si>
  <si>
    <t>0460322100</t>
  </si>
  <si>
    <t>0100000000</t>
  </si>
  <si>
    <t>0110000000</t>
  </si>
  <si>
    <t>0110500000</t>
  </si>
  <si>
    <t>0110526010</t>
  </si>
  <si>
    <t xml:space="preserve">Основное мероприятие "Проведение турнира городов России по дзюдо среди юношей и девушек под девизом "Дзюдо против наркотиков"
</t>
  </si>
  <si>
    <t>0110700000</t>
  </si>
  <si>
    <t>0110726010</t>
  </si>
  <si>
    <t xml:space="preserve">Основное мероприятие "Открытое первенство города по пулевой стрельбе среди юниоров под девизом "Молодежь против наркотиков"
</t>
  </si>
  <si>
    <t>0110800000</t>
  </si>
  <si>
    <t>0110826010</t>
  </si>
  <si>
    <t>0700000000</t>
  </si>
  <si>
    <t xml:space="preserve">Подпрограмма "Развитие физической культуры и массового спорта" </t>
  </si>
  <si>
    <t>0710000000</t>
  </si>
  <si>
    <t>Основное мероприятие "Подготовка и проведение физкультурных и спортивных мероприятий,  обеспечение  участия  в соревнованиях  для различных категорий и групп населения"</t>
  </si>
  <si>
    <t>0710100000</t>
  </si>
  <si>
    <t>0710126010</t>
  </si>
  <si>
    <t>Основное мероприятие "Социальная поддержка спортсменов, достигших высоких спортивных результатов"</t>
  </si>
  <si>
    <t>0710200000</t>
  </si>
  <si>
    <t>0710217050</t>
  </si>
  <si>
    <t>Стипендии главы администрации Старооскольского городского округа спортсменам, добившимся высоких результатов</t>
  </si>
  <si>
    <t>0710217060</t>
  </si>
  <si>
    <t>0710300000</t>
  </si>
  <si>
    <t>0710322100</t>
  </si>
  <si>
    <t>0730000000</t>
  </si>
  <si>
    <t>0730100000</t>
  </si>
  <si>
    <t>0730121120</t>
  </si>
  <si>
    <t>Основное мероприятие "Повышение качества оказания муниципальных услуг в сфере физической культуры и спорта"</t>
  </si>
  <si>
    <t>0730200000</t>
  </si>
  <si>
    <t>0730222100</t>
  </si>
  <si>
    <t>Социальная политика</t>
  </si>
  <si>
    <t>1000</t>
  </si>
  <si>
    <t>Пенсионное обеспечение</t>
  </si>
  <si>
    <t>1001</t>
  </si>
  <si>
    <t>0600000000</t>
  </si>
  <si>
    <t xml:space="preserve">Подпрограмма "Развитие мер социальной поддержки отдельных категорий граждан" </t>
  </si>
  <si>
    <t>0610000000</t>
  </si>
  <si>
    <t xml:space="preserve"> Основное мероприятие "Выплата пенсии за выслугу лет лицам, замещавшим муниципальные должности Старооскольского городского округа, и лицам, замещавшим должности муниципальной службы Старооскольского городского округа"</t>
  </si>
  <si>
    <t>0610200000</t>
  </si>
  <si>
    <t>0610217210</t>
  </si>
  <si>
    <t xml:space="preserve">Услуги по зачислению денежных средств на счета физических лиц  </t>
  </si>
  <si>
    <t>0610226040</t>
  </si>
  <si>
    <t>Социальное обслуживание населения</t>
  </si>
  <si>
    <t>1002</t>
  </si>
  <si>
    <t xml:space="preserve">Подпрограмма "Модернизация и развитие социального обслуживания населения" </t>
  </si>
  <si>
    <t>0620000000</t>
  </si>
  <si>
    <t>Основное мероприятие "Организация работы по заключению договоров  пожизненного содержания с иждивением в Старооскольском городском округе"</t>
  </si>
  <si>
    <t>0620100000</t>
  </si>
  <si>
    <t>Основное мероприятие "Социальное обслуживание населения"</t>
  </si>
  <si>
    <t>0620200000</t>
  </si>
  <si>
    <t xml:space="preserve">Осуществление полномочий по обеспечению права граждан на социальное обслуживание </t>
  </si>
  <si>
    <t>0620271590</t>
  </si>
  <si>
    <t>Основное мероприятие "Предоставление широкого спектра социальных услуг гражданам пожилого возраста, способствующих активизации их жизнедеятельности"</t>
  </si>
  <si>
    <t>0620400000</t>
  </si>
  <si>
    <t>0620426010</t>
  </si>
  <si>
    <t xml:space="preserve">Подпрограмма  "Мероприятия по обеспечению доступной среды" </t>
  </si>
  <si>
    <t>0640000000</t>
  </si>
  <si>
    <t>0640200000</t>
  </si>
  <si>
    <t>0640222100</t>
  </si>
  <si>
    <t>Социальное обеспечение населения</t>
  </si>
  <si>
    <t>1003</t>
  </si>
  <si>
    <t xml:space="preserve">Основное мероприятие "Оказание комплексной социально-правовой помощи родителям, состоящим на учете за потребление наркотических веществ"
</t>
  </si>
  <si>
    <t>0110300000</t>
  </si>
  <si>
    <t>0110326010</t>
  </si>
  <si>
    <t>0500000000</t>
  </si>
  <si>
    <t xml:space="preserve">Подпрограмма "Обеспечение жильем отдельных категорий граждан Старооскольского городского округа" </t>
  </si>
  <si>
    <t>0520000000</t>
  </si>
  <si>
    <t>Основное мероприятие "Осуществление функций администрации Старооскольского городского округа по обеспечению жильем молодых семей"</t>
  </si>
  <si>
    <t>0520500000</t>
  </si>
  <si>
    <t xml:space="preserve">Подпрограмма  "Развитие мер социальной поддержки отдельных категорий граждан" </t>
  </si>
  <si>
    <t>0610100000</t>
  </si>
  <si>
    <t>Меры социальной поддержки лицам, удостоенным звания "Почетный гражданин Старооскольского городского округа Белгородской области"</t>
  </si>
  <si>
    <t>0610117200</t>
  </si>
  <si>
    <t>0610126040</t>
  </si>
  <si>
    <t>0610300000</t>
  </si>
  <si>
    <t xml:space="preserve">Выплата единовременной материальной помощи отдельным категориям граждан </t>
  </si>
  <si>
    <t>0610317220</t>
  </si>
  <si>
    <t>Основное мероприятие "Обеспечение равной доступности услуг общественного транспорта"</t>
  </si>
  <si>
    <t>0610500000</t>
  </si>
  <si>
    <t xml:space="preserve"> Организация проезда льготной категории граждан и пенсионеров в общественном транспорте на территории Старооскольского городского округа </t>
  </si>
  <si>
    <t>0610526030</t>
  </si>
  <si>
    <t xml:space="preserve">Выплата денежного поощрения руководителям органов территориального общественного самоуправления и руководителям органов иных форм осуществления местного самоуправления на территории Старооскольского городского округа </t>
  </si>
  <si>
    <t>Основное мероприятие "Выплата денежного поощрения председателям групп содействия участковым уполномоченным полиции"</t>
  </si>
  <si>
    <t>0610700000</t>
  </si>
  <si>
    <t xml:space="preserve">Выплата денежного поощрения председателям групп содействия участковым уполномоченным полиции на территории Старооскольского городского округа </t>
  </si>
  <si>
    <t>0610717250</t>
  </si>
  <si>
    <t>Основное мероприятие "Компенсационные выплаты на возмещение членам семей умерших участников ликвидации последствий катастрофы на Чернобыльской АЭС, инвалидов вследствие чернобыльской катастрофы, граждан из подразделений особого риска, граждан, подвергшихся радиационному воздействию вследствие ядерных испытаний на Семипалатинском полигоне, а также вследствие аварии в 1957 году на производственном объединении "Маяк" и сбросов радиоактивных отходов в реку Теча, затрат на изготовление и установку надгробных памятников"</t>
  </si>
  <si>
    <t>0610800000</t>
  </si>
  <si>
    <t>Компенсационные выплаты на возмещение членам семей умерших участников ликвидации последствий катастрофы на Чернобыльской АЭС, инвалидов вследствие Чернобыльской катастрофы, граждан из подразделений особого риска, граждан, подвергшихся радиационному воздействию вследствие ядерных испытаний на Семипалатинском полигоне, а также вследствие аварии в 1957 году на производственном объединении "Маяк" и сбросов радиоактивных отходов в реку Теча, затрат на изготовление и установку надгробных памятников</t>
  </si>
  <si>
    <t>0610817260</t>
  </si>
  <si>
    <t>Основное мероприятие "Социальная поддержка отдельных категорий граждан  в форме оплаты услуг бани"</t>
  </si>
  <si>
    <t>0610900000</t>
  </si>
  <si>
    <t xml:space="preserve">Мероприятия по социальной поддержке отдельных категорий граждан </t>
  </si>
  <si>
    <t>0610926020</t>
  </si>
  <si>
    <t>Основное мероприятие "Предоставление ежемесячной денежной компенсации на оплату жилого помещения и коммунальных услуг отдельным категориям граждан с применением системы персонифицированных социальных счетов"</t>
  </si>
  <si>
    <t>0611000000</t>
  </si>
  <si>
    <t>0611052500</t>
  </si>
  <si>
    <t>Основное мероприятие "Предоставление ежемесячной денежной компенсации расходов по оплате жилищно-коммунальных услуг ветеранам труда"</t>
  </si>
  <si>
    <t>0611100000</t>
  </si>
  <si>
    <t>0611172510</t>
  </si>
  <si>
    <t>Основное мероприятие "Предоставление ежемесячной денежной компенсации расходов по оплате жилищно-коммунальных услуг реабилитированным лицам и лицам, признанным пострадавшими от политических репрессий"</t>
  </si>
  <si>
    <t>0611200000</t>
  </si>
  <si>
    <t>Выплата ежемесячных денежных компенсаций расходов по оплате жилищно-коммунальных услуг реабилитированным лицам и лицам, признанным пострадавшими от политических репрессий</t>
  </si>
  <si>
    <t>0611272520</t>
  </si>
  <si>
    <t>Основное мероприятие "Предоставление ежемесячной денежной компенсации расходов по оплате жилищно-коммунальных услуг многодетным семьям"</t>
  </si>
  <si>
    <t>0611300000</t>
  </si>
  <si>
    <t>Выплата ежемесячных денежных компенсаций расходов по оплате жилищно-коммунальных услуг многодетным семьям</t>
  </si>
  <si>
    <t>0611372530</t>
  </si>
  <si>
    <t>Основное мероприятие "Предоставление ежемесячной денежной компенсации расходов по оплате жилищно-коммунальных услуг иным категориям"</t>
  </si>
  <si>
    <t>0611400000</t>
  </si>
  <si>
    <t xml:space="preserve">Выплата ежемесячных денежных компенсаций расходов по оплате жилищно-коммунальных услуг иным категориям граждан
</t>
  </si>
  <si>
    <t>0611472540</t>
  </si>
  <si>
    <t>Основное мероприятие "Предоставление  субсидий на оплату жилого помещения и коммунальных услуг"</t>
  </si>
  <si>
    <t>0611500000</t>
  </si>
  <si>
    <t>0611571510</t>
  </si>
  <si>
    <t>0611600000</t>
  </si>
  <si>
    <t>0611652200</t>
  </si>
  <si>
    <t>Основное мероприятие "Предоставление ежемесячной денежной выплаты отдельным категориям граждан (ветеранам труда, ветеранам военной службы)"</t>
  </si>
  <si>
    <t>0611700000</t>
  </si>
  <si>
    <t>Оплата ежемесячных денежных выплат ветеранам труда, ветеранам военной службы</t>
  </si>
  <si>
    <t>0611772410</t>
  </si>
  <si>
    <t>Основное мероприятие "Предоставление ежемесячной денежной выплаты отдельным категориям граждан (труженикам тыла)"</t>
  </si>
  <si>
    <t>0611800000</t>
  </si>
  <si>
    <t>Оплата ежемесячных денежных выплат труженикам тыла</t>
  </si>
  <si>
    <t>0611872420</t>
  </si>
  <si>
    <t>Основное мероприятие "Предоставление ежемесячной денежной выплаты отдельным категориям граждан (реабилитированным лицам)"</t>
  </si>
  <si>
    <t>0611900000</t>
  </si>
  <si>
    <t xml:space="preserve">Оплата ежемесячных денежных выплат реабилитированным лицам </t>
  </si>
  <si>
    <t>0611972430</t>
  </si>
  <si>
    <t>Основное мероприятие "Предоставление ежемесячной денежной выплаты отдельным категориям граждан (лицам, признанным пострадавшими от политических репрессий)"</t>
  </si>
  <si>
    <t>0612000000</t>
  </si>
  <si>
    <t xml:space="preserve">Оплата ежемесячных денежных выплат лицам, признанным пострадавшими от политических репрессий
</t>
  </si>
  <si>
    <t>0612072440</t>
  </si>
  <si>
    <t>Основное мероприятие "Предоставление ежемесячной денежной выплаты лицам, родившимся в период с 22 июня 1923 г. по 3 сентября 1945 г. (Дети войны)"</t>
  </si>
  <si>
    <t>0612100000</t>
  </si>
  <si>
    <t>0612172450</t>
  </si>
  <si>
    <t>Основное мероприятие "Предоставление ежемесячного пособия на ребенка гражданам, имеющим детей"</t>
  </si>
  <si>
    <t>0612200000</t>
  </si>
  <si>
    <t xml:space="preserve">Выплата ежемесячных пособий гражданам, имеющим детей  
</t>
  </si>
  <si>
    <t>0612272850</t>
  </si>
  <si>
    <t>0612300000</t>
  </si>
  <si>
    <t xml:space="preserve">Выплата субсидий ветеранам боевых действий и другим категориям военнослужащих, лицам, привлекавшимся органами местной власти к разминированию территорий и объектов в период 1943-1950 годов </t>
  </si>
  <si>
    <t>0612372360</t>
  </si>
  <si>
    <t>Основное мероприятие "Предоставление единовременного пособия при рождении ребенка гражданам, не подлежащим обязательному социальному страхованию, на случай временной нетрудоспособности и в связи с материнством"</t>
  </si>
  <si>
    <t>0612400000</t>
  </si>
  <si>
    <t>0612453830</t>
  </si>
  <si>
    <t>Основное мероприятие "Предоставление ежемесячного пособия по уходу за ребенком до достижения им возраста полутора лет гражданам, не подлежащим обязательному социальному страхованию, на случай временной нетрудоспособности и в связи с материнством"</t>
  </si>
  <si>
    <t>0612500000</t>
  </si>
  <si>
    <t>0612553810</t>
  </si>
  <si>
    <t>0612800000</t>
  </si>
  <si>
    <t>0612852800</t>
  </si>
  <si>
    <t>Основное мероприятие "Выплата пособия на погребение умерших граждан, не подлежащих обязательному социальному страхованию и не являющихся пенсионерами, а также в случае рождения мертвого ребенка по истечении 154 дней беременности"</t>
  </si>
  <si>
    <t>0613000000</t>
  </si>
  <si>
    <t xml:space="preserve">Предоставление материальной и иной помощи для погребения 
</t>
  </si>
  <si>
    <t>0613072620</t>
  </si>
  <si>
    <t>0613100000</t>
  </si>
  <si>
    <t>Выплата пособия лицам, которым присвоено звание "Почетный гражданин Белгородской области"</t>
  </si>
  <si>
    <t>0613172350</t>
  </si>
  <si>
    <t>0613200000</t>
  </si>
  <si>
    <t xml:space="preserve">Выплата ежемесячных пособий отдельным категориям граждан (инвалидам боевых действий I и II групп, а также членам семей военнослужащих и сотрудников, погибших при исполнении обязанностей военной службы или служебных обязанностей в районах боевых действий; вдовам погибших (умерших) ветеранов подразделений особого риска)
</t>
  </si>
  <si>
    <t>0613272370</t>
  </si>
  <si>
    <t>Основное мероприятие "Выплата единовременного пособия и пособия на основе социального контракта малоимущим гражданам и гражданам, оказавшимся в трудной жизненной ситуации"</t>
  </si>
  <si>
    <t>0613300000</t>
  </si>
  <si>
    <t>0613372310</t>
  </si>
  <si>
    <t>Обеспечение равной доступности услуг общественного транспорта на территории Белгородской области для отдельных категорий граждан, оказание мер социальной поддержки которым относится к ведению Российской Федерации и субъектов Российской Федерации</t>
  </si>
  <si>
    <t>Основное мероприятие "Отдельные меры социальной поддержки граждан, подвергшихся радиации"</t>
  </si>
  <si>
    <t>0613600000</t>
  </si>
  <si>
    <t>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</si>
  <si>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0613651370</t>
  </si>
  <si>
    <t>Основное мероприятие "Выплата единовременной материальной помощи при рождении ребенка (детей) женщинам, находящимся в трудной жизненной ситуации и сохранившим беременность"</t>
  </si>
  <si>
    <t>0613700000</t>
  </si>
  <si>
    <t>Выплата единовременной адресной материальной помощи женщинам, находящимся в трудной жизненной ситуации и сохранившим беременность</t>
  </si>
  <si>
    <t>0613774000</t>
  </si>
  <si>
    <t>0620117270</t>
  </si>
  <si>
    <t>0620126020</t>
  </si>
  <si>
    <t xml:space="preserve">Услуги по зачислению денежных средств на счета физических лиц </t>
  </si>
  <si>
    <t>0620126040</t>
  </si>
  <si>
    <t xml:space="preserve">Подпрограмма "Социальная поддержка семьи и детей" </t>
  </si>
  <si>
    <t>0630000000</t>
  </si>
  <si>
    <t>Основное мероприятие "Единовременная выплата при одновременном рождении (усыновлении)  двух детей - 10 000 руб., трех и более детей - 50 000 руб."</t>
  </si>
  <si>
    <t>0630100000</t>
  </si>
  <si>
    <t xml:space="preserve">Выплаты многодетным семьям </t>
  </si>
  <si>
    <t>0630117280</t>
  </si>
  <si>
    <t>0630126040</t>
  </si>
  <si>
    <t>Основное мероприятие "Вручение удостоверений многодетным семьям"</t>
  </si>
  <si>
    <t>0630300000</t>
  </si>
  <si>
    <t>0630326020</t>
  </si>
  <si>
    <t>0630400000</t>
  </si>
  <si>
    <t>0630417280</t>
  </si>
  <si>
    <t>0630426040</t>
  </si>
  <si>
    <t>0630500000</t>
  </si>
  <si>
    <t>0630517280</t>
  </si>
  <si>
    <t>0630526040</t>
  </si>
  <si>
    <t>0630800000</t>
  </si>
  <si>
    <t>0630817280</t>
  </si>
  <si>
    <t>0630900000</t>
  </si>
  <si>
    <t>0630917280</t>
  </si>
  <si>
    <t>0631000000</t>
  </si>
  <si>
    <t>0631072880</t>
  </si>
  <si>
    <t>0631100000</t>
  </si>
  <si>
    <t>0631172880</t>
  </si>
  <si>
    <t>0631200000</t>
  </si>
  <si>
    <t>0631272880</t>
  </si>
  <si>
    <t>Основное мероприятие "Предоставление ежемесячных субсидий на оплату услуг связи отдельным категориям граждан РФ, проживающим на территории Белгородской области (многодетные семьи)"</t>
  </si>
  <si>
    <t>0631300000</t>
  </si>
  <si>
    <t>0631372880</t>
  </si>
  <si>
    <t>Основное мероприятие "Проведение социально- значимых мероприятий с детьми и семьями"</t>
  </si>
  <si>
    <t>0631500000</t>
  </si>
  <si>
    <t>0631526010</t>
  </si>
  <si>
    <t>Подпрограмма  "Мероприятия по обеспечению доступной среды"</t>
  </si>
  <si>
    <t>Основное мероприятие "Обеспечение перевозки слабослышащих и глухих детей, проживающих на территории Старооскольского городского округа, в специализированные (коррекционные) школы - интернаты"</t>
  </si>
  <si>
    <t>0640400000</t>
  </si>
  <si>
    <t>Основное мероприятие "Проведение культурно-массовых и спортивных мероприятий с инвалидами"</t>
  </si>
  <si>
    <t>0640600000</t>
  </si>
  <si>
    <t>0640626010</t>
  </si>
  <si>
    <t>Охрана семьи и детства</t>
  </si>
  <si>
    <t>1004</t>
  </si>
  <si>
    <t>0200000000</t>
  </si>
  <si>
    <t xml:space="preserve">Подпрограмма "Развитие дошкольного образования" </t>
  </si>
  <si>
    <t>0210000000</t>
  </si>
  <si>
    <t>0210200000</t>
  </si>
  <si>
    <t>Выплата компенсации части родительской платы за присмотр и уход за детьми в образовательных организациях, реализующих основную образовательную программу дошкольного образования</t>
  </si>
  <si>
    <t>0210273030</t>
  </si>
  <si>
    <t>Основное мероприятие "Осуществление функций администрации Старооскольского городского округа по предоставлению жилых помещений детям-сиротам и детям, оставшимся без попечения родителей, и лицам из их числа по договорам найма специализированных жилых помещений"</t>
  </si>
  <si>
    <t>0520400000</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</si>
  <si>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</si>
  <si>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Основное мероприятие "Меры социальной защиты семей, родивших третьего и последующих детей по предоставлению материнского (семейного) капитала"</t>
  </si>
  <si>
    <t>0613500000</t>
  </si>
  <si>
    <t xml:space="preserve">Осуществление дополнительных мер социальной защиты семей, родивших третьего и последующих детей, по предоставлению материнского (семейного) капитала </t>
  </si>
  <si>
    <t>0613573000</t>
  </si>
  <si>
    <t>Основное мероприятие "Оплата за коммунальные услуги, ремонт и содержание жилых помещений, закрепленных за детьми-сиротами и детьми, оставшимися без попечения родителей"</t>
  </si>
  <si>
    <t>Основное мероприятие  "Выплата единовременного пособия при передаче ребенка на воспитание в семью"</t>
  </si>
  <si>
    <t>0632000000</t>
  </si>
  <si>
    <t xml:space="preserve">Выплата единовременного пособия при всех формах устройства детей, лишенных родительского попечения, в семью
</t>
  </si>
  <si>
    <t>0632052600</t>
  </si>
  <si>
    <t>Основное мероприятие  " Выплата ежемесячного пособия опекуну (попечителю) либо одному из приемных родителей или родителей-воспитателей на содержание каждого из детей-сирот и детей, оставшихся без попечения родителей"</t>
  </si>
  <si>
    <t>0632100000</t>
  </si>
  <si>
    <t>0632172870</t>
  </si>
  <si>
    <t>Основное мероприятие  "Выплата вознаграждения, причитающегося приемным родителям на каждого ребенка, взятого на воспитание в семью"</t>
  </si>
  <si>
    <t>0632200000</t>
  </si>
  <si>
    <t>Основное мероприятие  "Осуществление мер по социальной защите граждан, являющихся усыновителями, в виде пособий"</t>
  </si>
  <si>
    <t>0632300000</t>
  </si>
  <si>
    <t>0632372860</t>
  </si>
  <si>
    <t>0632400000</t>
  </si>
  <si>
    <t xml:space="preserve">Социальная поддержка детей-сирот и детей, оставшихся без попечения родителей, в части оплаты за содержание жилых помещений, закрепленных за детьми-сиротами, и капитального ремонта 
</t>
  </si>
  <si>
    <t>0632471370</t>
  </si>
  <si>
    <t>Другие вопросы в области социальной политики</t>
  </si>
  <si>
    <t>1006</t>
  </si>
  <si>
    <t xml:space="preserve">Организация предоставления социального пособия на погребение </t>
  </si>
  <si>
    <t>0613071270</t>
  </si>
  <si>
    <t xml:space="preserve">Подпрограмма "Поддержка социально ориентированных некоммерческих организаций" </t>
  </si>
  <si>
    <t>0650000000</t>
  </si>
  <si>
    <t>Основное мероприятие  "Финансовая поддержка СОНКО, участвующих в реализации социально-значимых мероприятий на территории Старооскольского городского округа"</t>
  </si>
  <si>
    <t>0650100000</t>
  </si>
  <si>
    <t>Субсидии учреждениям (организациям), за исключением государственных и муниципальных учреждений (организаций)</t>
  </si>
  <si>
    <t>0650163000</t>
  </si>
  <si>
    <t>0660000000</t>
  </si>
  <si>
    <t xml:space="preserve">Основное мероприятие "Обеспечение выполнения переданных полномочий  администрацией городского округа  по организации предоставления дополнительных мер социальной  поддержки и социальной помощи  отдельным категориям граждан" </t>
  </si>
  <si>
    <t>0660100000</t>
  </si>
  <si>
    <t>0660121120</t>
  </si>
  <si>
    <t>Основное мероприятие "Обеспечение выполнения переданных полномочий  администрацией городского округа  по  предоставлению дополнительных мер социальной  поддержки и социальной помощи  отдельным категориям граждан"</t>
  </si>
  <si>
    <t>0660200000</t>
  </si>
  <si>
    <t>0660222100</t>
  </si>
  <si>
    <t>Основное мероприятие "Организация  предоставления отдельных мер социальной защиты населения"</t>
  </si>
  <si>
    <t>0660300000</t>
  </si>
  <si>
    <t xml:space="preserve">Организация предоставления отдельных мер социальной защиты населения
</t>
  </si>
  <si>
    <t>0660371230</t>
  </si>
  <si>
    <t>Основное мероприятие "Осуществление деятельности по опеке и попечительству в отношении несовершеннолетних и лиц из числа детей - сирот и детей, оставшихся без попечения родителей"</t>
  </si>
  <si>
    <t>0660400000</t>
  </si>
  <si>
    <t xml:space="preserve">Осуществление деятельности по опеке и попечительству в отношении несовершеннолетних и лиц из числа детей-сирот и детей, оставшихся без попечения родителей
</t>
  </si>
  <si>
    <t>0660471240</t>
  </si>
  <si>
    <t>0660500000</t>
  </si>
  <si>
    <t>Осуществление деятельности по опеке и попечительству в отношении совершеннолетних лиц</t>
  </si>
  <si>
    <t>0660571250</t>
  </si>
  <si>
    <t>Основное мероприятие  "Организация предоставления ежемесячных денежных компенсаций расходов по оплате жилищно-коммунальных услуг"</t>
  </si>
  <si>
    <t>0660600000</t>
  </si>
  <si>
    <t xml:space="preserve">Организация предоставления ежемесячных денежных компенсаций расходов по оплате жилищно-коммунальных услуг 
</t>
  </si>
  <si>
    <t>0660671260</t>
  </si>
  <si>
    <t>Основное мероприятие  "Организация  финансового обеспечения  выполнения  переданных полномочий"</t>
  </si>
  <si>
    <t>0660700000</t>
  </si>
  <si>
    <t xml:space="preserve">Осуществление полномочий по обеспечению права граждан на социальное обслуживание 
</t>
  </si>
  <si>
    <t>0660771590</t>
  </si>
  <si>
    <t>Национальная безопасность и правоохранительная деятельность</t>
  </si>
  <si>
    <t>0300</t>
  </si>
  <si>
    <t>Защита населения и территории от чрезвычайных ситуаций природного и техногенного характера, гражданская оборона</t>
  </si>
  <si>
    <t>0309</t>
  </si>
  <si>
    <t>0130000000</t>
  </si>
  <si>
    <t>Основное мероприятие "Обеспечение эффективной деятельности и управления в области гражданской обороны, защиты населения и территорий в границах Старооскольского городского округа от чрезвычайных ситуаций, обеспечение пожарной безопасности и безопасности людей на водных объектах"</t>
  </si>
  <si>
    <t>0130100000</t>
  </si>
  <si>
    <t>0130122100</t>
  </si>
  <si>
    <t>Национальная экономика</t>
  </si>
  <si>
    <t>0400</t>
  </si>
  <si>
    <t>Общеэкономические вопросы</t>
  </si>
  <si>
    <t>0401</t>
  </si>
  <si>
    <t>0900000000</t>
  </si>
  <si>
    <t>0950000000</t>
  </si>
  <si>
    <t xml:space="preserve">Основное мероприятие "Организация обучения и проверки знаний требований охраны труда руководителей и специалистов хозяйствующих субъектов Старооскольского городского округа"
</t>
  </si>
  <si>
    <t>0950200000</t>
  </si>
  <si>
    <t>Осуществление полномочий в области охраны труда</t>
  </si>
  <si>
    <t>0950271210</t>
  </si>
  <si>
    <t>Сельское хозяйство и рыболовство</t>
  </si>
  <si>
    <t>0405</t>
  </si>
  <si>
    <t>1000000000</t>
  </si>
  <si>
    <t>Основное мероприятие "Возмещение части процентной ставки по долгосрочным, среднесрочным и краткосрочным кредитам, взятым малыми формами хозяйствования"</t>
  </si>
  <si>
    <t>Непрограммная часть</t>
  </si>
  <si>
    <t>9900000000</t>
  </si>
  <si>
    <t>Непрограммное направление деятельности "Реализация функций органов местного самоуправления"</t>
  </si>
  <si>
    <t>9990000000</t>
  </si>
  <si>
    <t>Лесное хозяйство</t>
  </si>
  <si>
    <t>0407</t>
  </si>
  <si>
    <t>1400000000</t>
  </si>
  <si>
    <t>Подпрограмма "Развитие лесного хозяйства"</t>
  </si>
  <si>
    <t>1430000000</t>
  </si>
  <si>
    <t>Основное мероприятие "Противопожарное обустройство городских лесов"</t>
  </si>
  <si>
    <t>1430100000</t>
  </si>
  <si>
    <t>1430122100</t>
  </si>
  <si>
    <t>Основное мероприятие "Использование лесов при рубке поврежденных и погибших насаждений, рубке в целях ухода за лесами"</t>
  </si>
  <si>
    <t>1430200000</t>
  </si>
  <si>
    <t>1430222100</t>
  </si>
  <si>
    <t>Основное мероприятие "Воспроизводство лесов"</t>
  </si>
  <si>
    <t>1430300000</t>
  </si>
  <si>
    <t>1430322100</t>
  </si>
  <si>
    <t>Транспорт</t>
  </si>
  <si>
    <t>0408</t>
  </si>
  <si>
    <t>1300000000</t>
  </si>
  <si>
    <t>1320000000</t>
  </si>
  <si>
    <t>Основное мероприятие "Предоставление субсидий МБУ "Пассажирское" на выполнение муниципального задания и иные цели"</t>
  </si>
  <si>
    <t>1320222100</t>
  </si>
  <si>
    <t>Дорожное хозяйство (дорожные фонды)</t>
  </si>
  <si>
    <t>0409</t>
  </si>
  <si>
    <t>1310000000</t>
  </si>
  <si>
    <t>Основное мероприятие "Содержание дорожного полотна Старооскольского городского округа"</t>
  </si>
  <si>
    <t>1310200000</t>
  </si>
  <si>
    <t>Содержание дорожного хозяйства</t>
  </si>
  <si>
    <t>1310225200</t>
  </si>
  <si>
    <t>1310300000</t>
  </si>
  <si>
    <t>1310325200</t>
  </si>
  <si>
    <t xml:space="preserve">Подпрограмма "Совершенствование и развитие дорожной сети в Старооскольском городском округе" </t>
  </si>
  <si>
    <t>1330000000</t>
  </si>
  <si>
    <t>Основное мероприятие "Капитальный, текущий ремонт автомобильных дорог и проездов, мостов"</t>
  </si>
  <si>
    <t>1330200000</t>
  </si>
  <si>
    <t>Капитальный ремонт автомобильных дорог</t>
  </si>
  <si>
    <t>1330244300</t>
  </si>
  <si>
    <t>Связь и информатика</t>
  </si>
  <si>
    <t>0410</t>
  </si>
  <si>
    <t>0800000000</t>
  </si>
  <si>
    <t xml:space="preserve">Подпрограмма "Развитие системы обеспечения населения справочно-аналитической информацией" </t>
  </si>
  <si>
    <t>0820000000</t>
  </si>
  <si>
    <t>Основное мероприятие "Предоставление юридическим лицам субсидий в целях возмещения затрат в связи с оказанием справочно-информационных услуг на безвозмездной основе"</t>
  </si>
  <si>
    <t>0820100000</t>
  </si>
  <si>
    <t>0820163000</t>
  </si>
  <si>
    <t>Другие вопросы в области национальной экономики</t>
  </si>
  <si>
    <t>0412</t>
  </si>
  <si>
    <t>0120000000</t>
  </si>
  <si>
    <t>Основное мероприятие "Оборудование дворовых территорий, мест массового пребывания граждан, перекрестков автомобильных дорог, в том числе в районах ИЖС, системами видеонаблюдения (видеоконтроля) с целью обеспечения безопасности населения городского округа, противодействия террористической угрозе и в рамках расширения аппаратно-программного комплекса "Безопасный город", техническое обслуживание систем видеонаблюдения"</t>
  </si>
  <si>
    <t>0120200000</t>
  </si>
  <si>
    <t xml:space="preserve">Содержание муниципальной собственности </t>
  </si>
  <si>
    <t>1200000000</t>
  </si>
  <si>
    <t>1220000000</t>
  </si>
  <si>
    <t>Основное мероприятие "Разработка научно-технической и архитектурной документации"</t>
  </si>
  <si>
    <t>1220700000</t>
  </si>
  <si>
    <t>Субсидия на выполнение муниципального задания МАУ "Научно-техническое архитектурное бюро"</t>
  </si>
  <si>
    <t>1220744500</t>
  </si>
  <si>
    <t>1340000000</t>
  </si>
  <si>
    <t>Основное мероприятие "Обеспечение функций МКУ "УКС"</t>
  </si>
  <si>
    <t>1340100000</t>
  </si>
  <si>
    <t>1340122100</t>
  </si>
  <si>
    <t xml:space="preserve">Подпрограмма "Совершенствование имущественных отношений" </t>
  </si>
  <si>
    <t>1410000000</t>
  </si>
  <si>
    <t>1410100000</t>
  </si>
  <si>
    <t>1410122200</t>
  </si>
  <si>
    <t>Основное мероприятие "Техническая инвентаризация и оценка  объектов недвижимости в целях формирования комплекта документов, необходимых для государственной регистрации права собственности Старооскольского городского округа на объекты недвижимости и принятия их к учету в муниципальную казну Старооскольского городского округа"</t>
  </si>
  <si>
    <t>1410200000</t>
  </si>
  <si>
    <t>1410222200</t>
  </si>
  <si>
    <t>Основное мероприятие "Мероприятия по обеспечению деятельности подведомственных учреждений, в том числе на предоставление субсидий бюджетным учреждениям"</t>
  </si>
  <si>
    <t>1410300000</t>
  </si>
  <si>
    <t>1410322100</t>
  </si>
  <si>
    <t xml:space="preserve">Капитальный ремонт  </t>
  </si>
  <si>
    <t>Основное мероприятие "Формирование оптимального состава имущества Старооскольского городского округа, являющегося источником стабильного дохода бюджета городского округа, поступающего  от  арендных отношений, и невключение его в прогнозный план (программу) приватизации"</t>
  </si>
  <si>
    <t>1410500000</t>
  </si>
  <si>
    <t>1410522200</t>
  </si>
  <si>
    <t>Подпрограмма "Совершенствование земельных отношений"</t>
  </si>
  <si>
    <t>1420000000</t>
  </si>
  <si>
    <t>Основное мероприятие "Предоставление земельных участков на праве аренды или собственности на основании проведения торгов, а также предоставление, изъятие, переоформление земельных участков без проведения торгов"</t>
  </si>
  <si>
    <t>1420100000</t>
  </si>
  <si>
    <t>1420122200</t>
  </si>
  <si>
    <t>9990021120</t>
  </si>
  <si>
    <t>9990022100</t>
  </si>
  <si>
    <t>Периодическая печать и издательства</t>
  </si>
  <si>
    <t>1202</t>
  </si>
  <si>
    <t xml:space="preserve">Подпрограмма "Развитие системы обеспечения населения информацией по вопросам осуществления местного самоуправления посредством печатных изданий" </t>
  </si>
  <si>
    <t>0810000000</t>
  </si>
  <si>
    <t>Основное мероприятие "Обеспечение централизованного ведения бухгалтерского учета"</t>
  </si>
  <si>
    <t>Основное мероприятие "Предоставление мер социальной поддержки лицам, удостоенным звания "Почетный гражданин Старооскольского городского округа Белгородской области"</t>
  </si>
  <si>
    <t>Жилищно-коммунальное хозяйство</t>
  </si>
  <si>
    <t>0500</t>
  </si>
  <si>
    <t>0501</t>
  </si>
  <si>
    <t>1210000000</t>
  </si>
  <si>
    <t>1210100000</t>
  </si>
  <si>
    <t>1210196010</t>
  </si>
  <si>
    <t>Благоустройство</t>
  </si>
  <si>
    <t>0503</t>
  </si>
  <si>
    <t>Основное мероприятие "Организация уличного освещения"</t>
  </si>
  <si>
    <t>1220100000</t>
  </si>
  <si>
    <t xml:space="preserve">Благоустройство, озеленение, освещение </t>
  </si>
  <si>
    <t>1220125100</t>
  </si>
  <si>
    <t>Основное мероприятие "Организация выполнения работ по благоустройству и озеленению территории Старооскольского городского округа"</t>
  </si>
  <si>
    <t>1220200000</t>
  </si>
  <si>
    <t>1220225100</t>
  </si>
  <si>
    <t>Основное мероприятие "Организация выполнения работ по сбору, вывозу и захоронению мусора, образовавшегося на территории города Старый Оскол"</t>
  </si>
  <si>
    <t>1220300000</t>
  </si>
  <si>
    <t>1220325100</t>
  </si>
  <si>
    <t>1220400000</t>
  </si>
  <si>
    <t>Прочие мероприятия в сфере ЖКХ</t>
  </si>
  <si>
    <t>1220425900</t>
  </si>
  <si>
    <t>Основное мероприятие "Организация оказания услуг в области похоронного дела"</t>
  </si>
  <si>
    <t>1220500000</t>
  </si>
  <si>
    <t>1220525900</t>
  </si>
  <si>
    <t xml:space="preserve">Выплаты социального пособия на погребение и возмещение расходов по гарантированному перечню услуг по погребению в рамках ст. 12 Федерального Закона от 12.01.1996 № 8-ФЗ </t>
  </si>
  <si>
    <t>1220571350</t>
  </si>
  <si>
    <t>Основное мероприятие "Благоустройство территории Старооскольского городского округа"</t>
  </si>
  <si>
    <t>1220600000</t>
  </si>
  <si>
    <t>1220624200</t>
  </si>
  <si>
    <t>1220644100</t>
  </si>
  <si>
    <t>1310100000</t>
  </si>
  <si>
    <t>Благоустройство, озеленение, освещение</t>
  </si>
  <si>
    <t>1310125100</t>
  </si>
  <si>
    <t>Другие вопросы в области жилищно-коммунального хозяйства</t>
  </si>
  <si>
    <t>0505</t>
  </si>
  <si>
    <t>1250000000</t>
  </si>
  <si>
    <t>Основное мероприятие "Обеспечение функций МКУ "УЖиРГО"</t>
  </si>
  <si>
    <t>1250100000</t>
  </si>
  <si>
    <t>1250122100</t>
  </si>
  <si>
    <t>Образование</t>
  </si>
  <si>
    <t>0700</t>
  </si>
  <si>
    <t>Дошкольное образование</t>
  </si>
  <si>
    <t>0701</t>
  </si>
  <si>
    <t>0121200000</t>
  </si>
  <si>
    <t>0121226010</t>
  </si>
  <si>
    <t>Основное мероприятие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t>
  </si>
  <si>
    <t>0210100000</t>
  </si>
  <si>
    <t>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t>
  </si>
  <si>
    <t>0210173020</t>
  </si>
  <si>
    <t>0210300000</t>
  </si>
  <si>
    <t>0210400000</t>
  </si>
  <si>
    <t>0210422100</t>
  </si>
  <si>
    <t>Основное мероприятие "Поддержка альтернативных форм предоставления дошкольного образования"</t>
  </si>
  <si>
    <t>0210500000</t>
  </si>
  <si>
    <t>Поддержка альтернативных форм предоставления дошкольного образования</t>
  </si>
  <si>
    <t xml:space="preserve">Поддержка альтернативных форм предоставления дошкольного образования
</t>
  </si>
  <si>
    <t>0210573010</t>
  </si>
  <si>
    <t>0210600000</t>
  </si>
  <si>
    <t>0210617010</t>
  </si>
  <si>
    <t>0210673220</t>
  </si>
  <si>
    <t>Подпрограмма  "Энергосбережение и повышение энергетической эффективности"</t>
  </si>
  <si>
    <t>1230000000</t>
  </si>
  <si>
    <t>Основное мероприятие "Технические мероприятия"</t>
  </si>
  <si>
    <t>1230200000</t>
  </si>
  <si>
    <t>1230222100</t>
  </si>
  <si>
    <t>Общее образование</t>
  </si>
  <si>
    <t>0702</t>
  </si>
  <si>
    <t xml:space="preserve">Подпрограмма "Развитие общего образования" </t>
  </si>
  <si>
    <t>0220000000</t>
  </si>
  <si>
    <t>Основное мероприятие "Обеспечение государственных гарантий реализации прав граждан на получение общедоступного и бесплатного общего образования в муниципальных и частных общеобразовательных организациях"</t>
  </si>
  <si>
    <t>0220100000</t>
  </si>
  <si>
    <t>Реализация государственного стандарта общего образования</t>
  </si>
  <si>
    <t>0220173040</t>
  </si>
  <si>
    <t>0220200000</t>
  </si>
  <si>
    <t>0220222100</t>
  </si>
  <si>
    <t>0220263000</t>
  </si>
  <si>
    <t>Обеспечение видеонаблюдением аудиторий пунктов проведения единого государственного экзамена</t>
  </si>
  <si>
    <t>Основное мероприятие "Создание современных условий для учащихся с разными образовательными результатами в соответствии с требованиями федерального государственного образовательного стандарта"</t>
  </si>
  <si>
    <t>0220400000</t>
  </si>
  <si>
    <t>0220422100</t>
  </si>
  <si>
    <t>Основное мероприятие "Организационно-методическое сопровождение мероприятий, направленных на модернизацию муниципальной системы общего образования"</t>
  </si>
  <si>
    <t>0220500000</t>
  </si>
  <si>
    <t>0220526010</t>
  </si>
  <si>
    <t>0220600000</t>
  </si>
  <si>
    <t>0220617070</t>
  </si>
  <si>
    <t>Основное мероприятие "Оплата проезда педагогическим работникам к месту работы и обратно, проживающим в городе и работающим в общеобразовательных организациях сельских территорий"</t>
  </si>
  <si>
    <t>0220700000</t>
  </si>
  <si>
    <t>0220717020</t>
  </si>
  <si>
    <t>0220722100</t>
  </si>
  <si>
    <t>Основное мероприятие "Выплата ежемесячного денежного вознаграждения за классное руководство"</t>
  </si>
  <si>
    <t>0220800000</t>
  </si>
  <si>
    <t>0220873060</t>
  </si>
  <si>
    <t>0220900000</t>
  </si>
  <si>
    <t>0220917010</t>
  </si>
  <si>
    <t>0220973220</t>
  </si>
  <si>
    <t xml:space="preserve">Подпрограмма "Развитие дополнительного  образования" </t>
  </si>
  <si>
    <t>0230000000</t>
  </si>
  <si>
    <t>0230100000</t>
  </si>
  <si>
    <t>0230122100</t>
  </si>
  <si>
    <t>0230200000</t>
  </si>
  <si>
    <t>0230222100</t>
  </si>
  <si>
    <t>Основное мероприятие "Организационно-методическое сопровождение мероприятий, направленных на модернизацию муниципальной системы дополнительного образования"</t>
  </si>
  <si>
    <t>0230500000</t>
  </si>
  <si>
    <t>0230526010</t>
  </si>
  <si>
    <t>0230600000</t>
  </si>
  <si>
    <t>0230622100</t>
  </si>
  <si>
    <t>0231000000</t>
  </si>
  <si>
    <t>0231073220</t>
  </si>
  <si>
    <t>Подпрограмма "Энергосбережение и повышение энергетической эффективности"</t>
  </si>
  <si>
    <t>Профессиональная подготовка, переподготовка и повышение квалификации</t>
  </si>
  <si>
    <t>0705</t>
  </si>
  <si>
    <t>Подпрограмма "Развитие  дополнительного профессионального образования"</t>
  </si>
  <si>
    <t>0260000000</t>
  </si>
  <si>
    <t>0260100000</t>
  </si>
  <si>
    <t>0260122100</t>
  </si>
  <si>
    <t>Основное мероприятие "Организация непрерывного повышения квалификации педагогических работников МБУ ДПО "СОИРО"</t>
  </si>
  <si>
    <t>0260400000</t>
  </si>
  <si>
    <t>0260422100</t>
  </si>
  <si>
    <t>Основное мероприятие "Сопровождение диссеминации инновационного опыта педагогических и руководящих работников городского округа"</t>
  </si>
  <si>
    <t>0260600000</t>
  </si>
  <si>
    <t>0260626010</t>
  </si>
  <si>
    <t>0707</t>
  </si>
  <si>
    <t>Основное мероприятие "Организация поездок "По местам боевой славы"</t>
  </si>
  <si>
    <t>0111300000</t>
  </si>
  <si>
    <t>0111326010</t>
  </si>
  <si>
    <t xml:space="preserve">Подпрограмма "Организация отдыха и оздоровления детей и подростков" </t>
  </si>
  <si>
    <t>0250000000</t>
  </si>
  <si>
    <t>Основное мероприятие "Обеспечение деятельности (оказание услуг) детских загородных оздоровительных лагерей и лагерей с дневным пребыванием детей"</t>
  </si>
  <si>
    <t>0250100000</t>
  </si>
  <si>
    <t>0250122100</t>
  </si>
  <si>
    <t>Основное мероприятие "Организация отдыха и оздоровления детей, находящихся в трудной жизненной ситуации"</t>
  </si>
  <si>
    <t>0250200000</t>
  </si>
  <si>
    <t>0250270650</t>
  </si>
  <si>
    <t>0250300000</t>
  </si>
  <si>
    <t xml:space="preserve">Мероприятия по проведению оздоровительной кампании детей </t>
  </si>
  <si>
    <t>0250326060</t>
  </si>
  <si>
    <t>0250363000</t>
  </si>
  <si>
    <t>Основное мероприятие "Организация отдыха и оздоровления детей на базе загородных оздоровительных лагерей"</t>
  </si>
  <si>
    <t>0250400000</t>
  </si>
  <si>
    <t>0250426060</t>
  </si>
  <si>
    <t>0310000000</t>
  </si>
  <si>
    <t>Основное мероприятие "Работа с молодежными общественными объединениями, организациями и представителями неформальных субкультур"</t>
  </si>
  <si>
    <t>0310200000</t>
  </si>
  <si>
    <t>0310226010</t>
  </si>
  <si>
    <t>0310600000</t>
  </si>
  <si>
    <t>0310617080</t>
  </si>
  <si>
    <t>Ежегодная премия главы администрации Старооскольского городского округа "Одаренность"</t>
  </si>
  <si>
    <t>0310617090</t>
  </si>
  <si>
    <t>0310626010</t>
  </si>
  <si>
    <t>Основное мероприятие "Создание условий для развития лидерских качеств у молодежи "</t>
  </si>
  <si>
    <t>0310700000</t>
  </si>
  <si>
    <t>0310726010</t>
  </si>
  <si>
    <t>Основное мероприятие "Проведение мероприятий, направленных на формирование у молодежи призывного возраста позитивного отношения к службе в Вооруженных Силах Российской Федерации"</t>
  </si>
  <si>
    <t>0320300000</t>
  </si>
  <si>
    <t>0320326010</t>
  </si>
  <si>
    <t>0330000000</t>
  </si>
  <si>
    <t>Основное мероприятие   "Содержание аппарата управления по делам молодежи администрации Старооскольского городского округа"</t>
  </si>
  <si>
    <t>0330100000</t>
  </si>
  <si>
    <t xml:space="preserve"> Расходы на содержание органов местного самоуправления</t>
  </si>
  <si>
    <t>0330121120</t>
  </si>
  <si>
    <t>Основное мероприятие   "Ведение хозяйственно-коммунальных услуг управления по делам молодежи администрации Старооскольского городского округа"</t>
  </si>
  <si>
    <t>0330200000</t>
  </si>
  <si>
    <t>0330221120</t>
  </si>
  <si>
    <t>0330300000</t>
  </si>
  <si>
    <t>0330322100</t>
  </si>
  <si>
    <t>Другие вопросы в области образования</t>
  </si>
  <si>
    <t>0709</t>
  </si>
  <si>
    <t>Подпрограмма "Развитие дополнительного образования"</t>
  </si>
  <si>
    <t>0230700000</t>
  </si>
  <si>
    <t>0230722100</t>
  </si>
  <si>
    <t>Подпрограмма "Развитие системы оценки качества образования"</t>
  </si>
  <si>
    <t>0240000000</t>
  </si>
  <si>
    <t>0240200000</t>
  </si>
  <si>
    <t>0240222100</t>
  </si>
  <si>
    <t>0240300000</t>
  </si>
  <si>
    <t>0240322100</t>
  </si>
  <si>
    <t>Подпрограмма "Обеспечение реализации муниципальной программы"</t>
  </si>
  <si>
    <t>0270000000</t>
  </si>
  <si>
    <t>Основное мероприятие "Обеспечение выполнения муниципальных функций в сфере образования"</t>
  </si>
  <si>
    <t>0270100000</t>
  </si>
  <si>
    <t>0270121120</t>
  </si>
  <si>
    <t>0270200000</t>
  </si>
  <si>
    <t>0270222100</t>
  </si>
  <si>
    <t>1200</t>
  </si>
  <si>
    <t>Средства массовой информации</t>
  </si>
  <si>
    <t>Общегосударственные вопросы</t>
  </si>
  <si>
    <t>0100</t>
  </si>
  <si>
    <t>Функционирование законодательных (представительных) органов государственной власти и представительных органов муниципальных образований</t>
  </si>
  <si>
    <t>0103</t>
  </si>
  <si>
    <t>Расходы на содержание представительного органа муниципального образования</t>
  </si>
  <si>
    <t>9990021220</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</si>
  <si>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</si>
  <si>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</si>
  <si>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0140000000</t>
  </si>
  <si>
    <t>Основное мероприятие  "Финансирование деятельности комиссии по делам несовершеннолетних и защите их прав на территории Старооскольского городского округа"</t>
  </si>
  <si>
    <t>0140700000</t>
  </si>
  <si>
    <t>0140721120</t>
  </si>
  <si>
    <t>Осуществление полномочий по созданию и организации деятельности территориальных комиссий по делам несовершеннолетних и защите их прав</t>
  </si>
  <si>
    <t>0140771220</t>
  </si>
  <si>
    <t>Осуществление отдельных государственных полномочий по рассмотрению дел об административных правонарушениях</t>
  </si>
  <si>
    <t>9990071310</t>
  </si>
  <si>
    <t xml:space="preserve">Обеспечение деятельности финансовых, налоговых и таможенных органов и органов финансового (финансово-бюджетного) надзора
</t>
  </si>
  <si>
    <t>0106</t>
  </si>
  <si>
    <t>9990021410</t>
  </si>
  <si>
    <t>9990021420</t>
  </si>
  <si>
    <t>Обеспечение проведения выборов и референдумов</t>
  </si>
  <si>
    <t>0107</t>
  </si>
  <si>
    <t xml:space="preserve">Расходы на выплаты по оплате труда членов избирательной комиссии муниципального образования </t>
  </si>
  <si>
    <t>9990021310</t>
  </si>
  <si>
    <t>Расходы на содержание избирательной комиссии муниципального образования</t>
  </si>
  <si>
    <t>9990021320</t>
  </si>
  <si>
    <t>Резервные фонды</t>
  </si>
  <si>
    <t>0111</t>
  </si>
  <si>
    <t>Резервные фонды местных администраций</t>
  </si>
  <si>
    <t>9990021500</t>
  </si>
  <si>
    <t>Другие общегосударственные вопросы</t>
  </si>
  <si>
    <t>0113</t>
  </si>
  <si>
    <t>1600000000</t>
  </si>
  <si>
    <t xml:space="preserve">Подпрограмма "Реализация государственных полномочий Российской Федерации на государственную регистрацию актов гражданского состояния на территории Старооскольского городского округа" </t>
  </si>
  <si>
    <t>1610000000</t>
  </si>
  <si>
    <t>Основное мероприятие "Осуществление переданных федеральных полномочий на государственную регистрацию актов гражданского состояния"</t>
  </si>
  <si>
    <t>1610100000</t>
  </si>
  <si>
    <t xml:space="preserve">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143-ФЗ "Об актах гражданского состояния" полномочий Российской Федерации по государственной регистрации актов гражданского состояния </t>
  </si>
  <si>
    <t>1610159300</t>
  </si>
  <si>
    <t>Национальная оборона</t>
  </si>
  <si>
    <t>0200</t>
  </si>
  <si>
    <t>Мобилизационная подготовка экономики</t>
  </si>
  <si>
    <t>0204</t>
  </si>
  <si>
    <t>Обслуживание государственного и муниципального долга</t>
  </si>
  <si>
    <t>1300</t>
  </si>
  <si>
    <t>Обслуживание  государственного внутреннего и муниципального долга</t>
  </si>
  <si>
    <t>1301</t>
  </si>
  <si>
    <t>Обслуживание муниципального долга</t>
  </si>
  <si>
    <t>9990021600</t>
  </si>
  <si>
    <t>Обслуживание государственного (муниципального) долга</t>
  </si>
  <si>
    <t>700</t>
  </si>
  <si>
    <t>Основное мероприятие "Обеспечение деятельности МБУ "Старооскольский центр оценки качества образования"</t>
  </si>
  <si>
    <t>Основное мероприятие "Предоставление услуги службы "Социального такси" инвалидам на специализированном и ином автотранспорте МБУ "КЦСОН"</t>
  </si>
  <si>
    <t>Основное мероприятие "Предоставление ежегодной денежной выплаты жителям Белгородской области, награжденным знаком "Почетный донор СССР", "Почетный донор России"</t>
  </si>
  <si>
    <t>Основное мероприятие "Выплата пособия лицам, которым присвоено звание "Почетный гражданин Белгородской области"</t>
  </si>
  <si>
    <t>Основное мероприятие   "Обеспечение деятельности МАУ "Центр молодежных инициатив"</t>
  </si>
  <si>
    <t>Основное мероприятие "Осуществление деятельности по опеке и попечительству в отношении совершеннолетних  лиц"</t>
  </si>
  <si>
    <t>Основное мероприятие "Обеспечение деятельности муниципальных музеев и Старооскольского зоопарка"</t>
  </si>
  <si>
    <t>Основное мероприятие "Обеспечение деятельности (оказание услуг) библиотек Старооскольской ЦБС"</t>
  </si>
  <si>
    <t>Основное мероприятие "Реализация учреждениями общественно-значимых мероприятий, направленных на создание комфортных условий предоставления культурных услуг населению и развитие народного творчества"</t>
  </si>
  <si>
    <t>Основное мероприятие "Обеспечение деятельности (оказание услуг) Старооскольского театра"</t>
  </si>
  <si>
    <t>Основное мероприятие "Выявление и создание условий развития талантливой молодежи, использование продуктов ее инновационной деятельности"</t>
  </si>
  <si>
    <t>Жилищное хозяйство</t>
  </si>
  <si>
    <t>Основное мероприятие "Возмещение расходов, связанных с предоставлением мер социальной поддержки специалистам учреждений культуры и искусства, проживающим и (или) работающим в сельской местности,  по оплате помещения и коммунальных услуг"</t>
  </si>
  <si>
    <t xml:space="preserve">Оплата ежемесячных денежных выплат лицам, родившимся в период с 22 июня 1923 года по 3 сентября 1945 года (Дети войны)
</t>
  </si>
  <si>
    <t>Основное мероприятие "Оснащение жилых помещений муниципального жилищного фонда индивидуальными приборами учета потребления коммунальных ресурсов"</t>
  </si>
  <si>
    <t>1210400000</t>
  </si>
  <si>
    <t>1210424200</t>
  </si>
  <si>
    <t>Основное мероприятие "Содержание придорожной территории вдоль автомобильных дорог Старооскольского городского округа"</t>
  </si>
  <si>
    <t>Основное мероприятие "Подготовка работников (профессиональное образование и профессиональное обучение) и дополнительное профессиональное образование"</t>
  </si>
  <si>
    <t>1500000000</t>
  </si>
  <si>
    <t>1500100000</t>
  </si>
  <si>
    <t>1500121220</t>
  </si>
  <si>
    <t>0220273050</t>
  </si>
  <si>
    <t xml:space="preserve">Предоставление дополнительной выплаты спортсменам из малоимущих семей </t>
  </si>
  <si>
    <t>0310500000</t>
  </si>
  <si>
    <t>0310526010</t>
  </si>
  <si>
    <t>Основное мероприятие "Содержание муниципального имущества"</t>
  </si>
  <si>
    <t>1410800000</t>
  </si>
  <si>
    <t>1410844100</t>
  </si>
  <si>
    <t>Основное мероприятие "Организация предоставления мер по поддержке сельскохозяйственного производства"</t>
  </si>
  <si>
    <t>Организация предоставления мер по поддержке сельскохозяйственного производства</t>
  </si>
  <si>
    <t>Другие вопросы в области национальной безопасности и правоохранительной деятельности</t>
  </si>
  <si>
    <t>0314</t>
  </si>
  <si>
    <t>0310</t>
  </si>
  <si>
    <t>Обеспечение пожарной безопасности</t>
  </si>
  <si>
    <t>Коммунальное хозяйство</t>
  </si>
  <si>
    <t>Подпрограмма "Развитие инженерной инфраструктуры"</t>
  </si>
  <si>
    <t>Основное мероприятие "Строительство и реконструкция инженерных сетей и объектов"</t>
  </si>
  <si>
    <t>0502</t>
  </si>
  <si>
    <t>1240000000</t>
  </si>
  <si>
    <t>1240100000</t>
  </si>
  <si>
    <t>1240144100</t>
  </si>
  <si>
    <t>Расходы на содержание Контрольно-счетной палаты муниципального образования</t>
  </si>
  <si>
    <t xml:space="preserve">Расходы на выплаты по оплате труда председателя Контрольно-счетной палаты муниципального образования и его заместителей </t>
  </si>
  <si>
    <t>Основное мероприятие "Обеспечение деятельности (оказание услуг) подведомственных муниципальных  учреждений"</t>
  </si>
  <si>
    <t>0210324200</t>
  </si>
  <si>
    <t>0120300000</t>
  </si>
  <si>
    <t>0120326010</t>
  </si>
  <si>
    <t>0110900000</t>
  </si>
  <si>
    <t>0110926010</t>
  </si>
  <si>
    <t>1610121120</t>
  </si>
  <si>
    <t>Основное мероприятие "Издание плаката "Спортивная гордость Старого Оскола"</t>
  </si>
  <si>
    <t>0610326040</t>
  </si>
  <si>
    <t>0220300000</t>
  </si>
  <si>
    <t>0220324200</t>
  </si>
  <si>
    <t>Основное мероприятие "Выплата ежемесячного пособия инвалидам боевых действий I и II групп, а также членам семей военнослужащих и сотрудников, погибших при исполнении обязанностей военной службы в районах боевых действий"</t>
  </si>
  <si>
    <t>1320200000</t>
  </si>
  <si>
    <t>Массовый спорт</t>
  </si>
  <si>
    <t>1102</t>
  </si>
  <si>
    <t>Содержание муниципальной собственности</t>
  </si>
  <si>
    <t>1410822200</t>
  </si>
  <si>
    <t>Основное мероприятие "Выплата инвалидам (в том числе детям-инвалидам), имеющим транспортные средства в соответствии с медицинскими показаниями, или их законным представителям компенсации страховых премий по договору обязательного страхования гражданской ответственности владельцев транспортных средств"</t>
  </si>
  <si>
    <t>1500121420</t>
  </si>
  <si>
    <t>Сумма на 2019 год</t>
  </si>
  <si>
    <t>Местный бюджет 2019</t>
  </si>
  <si>
    <t>Областной бюджет 2019</t>
  </si>
  <si>
    <t>1500121120</t>
  </si>
  <si>
    <t>Молодежная политика</t>
  </si>
  <si>
    <t>0120222100</t>
  </si>
  <si>
    <t xml:space="preserve">Строительство, реконструкция </t>
  </si>
  <si>
    <t>0220344100</t>
  </si>
  <si>
    <t>0703</t>
  </si>
  <si>
    <t>Дополнительное образование детей</t>
  </si>
  <si>
    <t>Основное мероприятие "Выплаты гражданам, заключившим договор о целевом обучении"</t>
  </si>
  <si>
    <t>Дополнительные выплаты гражданам, предоставляемые за счет средств бюджета Старооскольского городского округа</t>
  </si>
  <si>
    <t>0270300000</t>
  </si>
  <si>
    <t>0270317130</t>
  </si>
  <si>
    <t>0610726040</t>
  </si>
  <si>
    <t>0630826040</t>
  </si>
  <si>
    <t>Стипендии главы администрации Старооскольского городского округа</t>
  </si>
  <si>
    <t>Основное мероприятие "Предоставление ежемесячной денежной компенсации расходов на уплату взноса на капитальный ремонт общего имущества в многоквартирном доме лицам, достигшим возраста семидесяти и восьмидесяти лет"</t>
  </si>
  <si>
    <t>0614000000</t>
  </si>
  <si>
    <t>Основное мероприятие "Организация мер поддержки и социальной адаптации отдельных категорий граждан молодежи (молодые люди, оказавшиеся в трудной жизненной ситуации)"</t>
  </si>
  <si>
    <t>Основное мероприятие "Разработка и подготовка выпуска печатной продукции по безопасности в молодежной среде"</t>
  </si>
  <si>
    <t>Раз-дел, под-раз-дел</t>
  </si>
  <si>
    <t>Ежемесячные денежные выплаты гражданам, заключившим договоры пожизненного содержания с иждивением в Старооскольском городском округе</t>
  </si>
  <si>
    <t>2</t>
  </si>
  <si>
    <t>3</t>
  </si>
  <si>
    <t>4</t>
  </si>
  <si>
    <t>5</t>
  </si>
  <si>
    <t>0810500000</t>
  </si>
  <si>
    <t>0810522100</t>
  </si>
  <si>
    <r>
      <t>Основное мероприятие "Обеспечение деятельности МАУ</t>
    </r>
    <r>
      <rPr>
        <b/>
        <sz val="13"/>
        <rFont val="Calibri"/>
        <family val="2"/>
      </rPr>
      <t> </t>
    </r>
    <r>
      <rPr>
        <b/>
        <sz val="13"/>
        <rFont val="Times New Roman"/>
        <family val="1"/>
      </rPr>
      <t>"Издательский дом "Оскольский край"</t>
    </r>
  </si>
  <si>
    <t xml:space="preserve">              к решению Совета депутатов</t>
  </si>
  <si>
    <t xml:space="preserve">              Старооскольского городского округа</t>
  </si>
  <si>
    <t xml:space="preserve">              от  «___» _________ 2017 г. № ___</t>
  </si>
  <si>
    <t>0520470820</t>
  </si>
  <si>
    <t>06140R4620</t>
  </si>
  <si>
    <t>Основное мероприятие "Единовременная денежная выплата врачам, принятым на работу в областные государственные учреждения здравоохранения, расположенные на территории Старооскольского городского округа, по остродефицитным специальностям"</t>
  </si>
  <si>
    <t>0614200000</t>
  </si>
  <si>
    <t>Единовременная денежная выплата врачам, принятым на работу в областные государственные учреждения здравоохранения, расположенные на территории Старооскольского городского округа, по остродефицитным специальностям</t>
  </si>
  <si>
    <t>0614217310</t>
  </si>
  <si>
    <t>1700000000</t>
  </si>
  <si>
    <t>1710000000</t>
  </si>
  <si>
    <t>Основное мероприятие "Организация мероприятий, относящихся к безопасности дорожного движения, содержание элементов обустройства автомобильных дорог"</t>
  </si>
  <si>
    <t>Основное мероприятие "Выполнение муниципальным образованием  Старооскольским городским округом, как собственником жилых и нежилых помещений в многоквартирных домах, обязательств по уплате взносов на капитальный ремонт"</t>
  </si>
  <si>
    <t>1330225200</t>
  </si>
  <si>
    <t>0105</t>
  </si>
  <si>
    <t>Судебная система</t>
  </si>
  <si>
    <t>9990051200</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</si>
  <si>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</si>
  <si>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0620271690</t>
  </si>
  <si>
    <t>Меры социальной защиты отдельных категорий работников учреждений, занятых в секторе социального обслуживания, проживающих и (или) работающих в сельской местности</t>
  </si>
  <si>
    <t>0631900000</t>
  </si>
  <si>
    <t>0631924200</t>
  </si>
  <si>
    <t>Подпрограмма "Развитие спортивной инфраструктуры"</t>
  </si>
  <si>
    <t>Основное мероприятие "Капитальный ремонт и реконструкция объектов физической культуры и спорта"</t>
  </si>
  <si>
    <t>0720000000</t>
  </si>
  <si>
    <t>0720200000</t>
  </si>
  <si>
    <t>0720224200</t>
  </si>
  <si>
    <t>Ежемесячное денежное вознаграждение за классное руководство</t>
  </si>
  <si>
    <t>Предоставление мер социальной поддержки педагогическим работникам муниципальных образовательных организаций, проживающим и работающим в сельских населенных пунктах, рабочих поселках (поселках городского типа) на территории Белгородской области</t>
  </si>
  <si>
    <t>Осуществление полномочий  по предоставлению мер социальной защиты многодетных семей</t>
  </si>
  <si>
    <t>0910000000</t>
  </si>
  <si>
    <t>0910300000</t>
  </si>
  <si>
    <t>0910363000</t>
  </si>
  <si>
    <t>0910400000</t>
  </si>
  <si>
    <t>0910463000</t>
  </si>
  <si>
    <t>Основное мероприятие "Субсидирование части затрат на рекламу"</t>
  </si>
  <si>
    <t>Основное мероприятие "Субсидирование части расходов на уплату арендных платежей"</t>
  </si>
  <si>
    <t>Основное мероприятие "Поощрение народных дружинников, принимающих в составе народных дружин участие в охране общественного порядка на территории Старооскольского городского округа"</t>
  </si>
  <si>
    <t>Выплата ежемесячных денежных компенсаций расходов по оплате жилищно-коммунальных услуг ветеранам труда, ветеранам военной службы</t>
  </si>
  <si>
    <t xml:space="preserve">Выплата пособий при рождении ребенка гражданам, не подлежащим обязательному социальному страхованию на случай временной нетрудоспособности и в связи с материнством, в соответствии с Федеральным законом от 19 мая 1995 года                                                                   №81-ФЗ "О государственных пособиях гражданам, имеющим детей" </t>
  </si>
  <si>
    <t xml:space="preserve">Выплата пособий по уходу за ребенком до достижения им возраста полутора лет гражданам, не подлежащим обязательному социальному страхованию на случай временной нетрудоспособности и в связи с материнством, в соответствии с Федеральным законом от 19 мая 1995 года N 81-ФЗ "О государственных пособиях гражданам, имеющим детей" 
</t>
  </si>
  <si>
    <t xml:space="preserve">Осуществление мер по социальной защите граждан, являющихся усыновителями
</t>
  </si>
  <si>
    <t>0150000000</t>
  </si>
  <si>
    <t>0150100000</t>
  </si>
  <si>
    <t>Компенсация отдельным категориям граждан оплаты взноса на капитальный ремонт общего имущества в многоквартирном доме</t>
  </si>
  <si>
    <t>Оплата жилищно-коммунальных услуг отдельным категориям граждан</t>
  </si>
  <si>
    <t>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</si>
  <si>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Выплаты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 40-ФЗ "Об обязательном страховании гражданской ответственности владельцев транспортных средств"</t>
  </si>
  <si>
    <t>Основное мероприятие "Поддержка творческой деятельности Старооскольского театра"</t>
  </si>
  <si>
    <t>Поддержка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</si>
  <si>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0450300000</t>
  </si>
  <si>
    <t>04503L4660</t>
  </si>
  <si>
    <t>Реализация мероприятий по строительству, реконструкции, приобретению объектов недвижимого имущества и капитальному ремонту объектов социальной сферы местного значения</t>
  </si>
  <si>
    <t>0220372120</t>
  </si>
  <si>
    <t>1320100000</t>
  </si>
  <si>
    <t>1320163000</t>
  </si>
  <si>
    <t>1320173820</t>
  </si>
  <si>
    <t>Компенсация стоимости проезда детям-инвалидам с нарушением слуха и лицам, их сопровождающим, к месту учебы и обратно</t>
  </si>
  <si>
    <t>0640417320</t>
  </si>
  <si>
    <t>Основное мероприятие "Предоставление ежемесячных субсидий на оплату услуг связи отдельным категориям граждан РФ, проживающим на территории Белгородской области (ветеранам боевых действий, военнослужащим, проходившим военную службу в условиях чрезвычайного положения и при вооруженных конфликтах в РФ, а также проходившим военную службу в Чеченской Республике с января 1997 года по июль 1999 года; лицам, привлекавшимся органами местной власти к разминированию территорий и объектов в период 1943-1950 гг.)"</t>
  </si>
  <si>
    <t>Основное мероприятие "Предоставление субсидий юридическим лицам и индивидуальным предпринимателям в целях возмещения недополученных доходов в связи с осуществлением перевозки льготной категории граждан"</t>
  </si>
  <si>
    <t>Основное мероприятие "Выявление муниципальных объектов недвижимости, право собственности Старооскольского городского округа на которые не оформлено, а также бесхозяйных объектов недвижимости и выморочного имущества (в виде жилых помещений) с целью вовлечения их в хозяйственный оборот, или сноса непригодных для дальнейшего использования объектов"</t>
  </si>
  <si>
    <t>0632272890</t>
  </si>
  <si>
    <t>05205L4970</t>
  </si>
  <si>
    <t>1220422200</t>
  </si>
  <si>
    <t>Основное мероприятие "Организация и содержание мест захоронения (кладбищ)"</t>
  </si>
  <si>
    <t>02105S3010</t>
  </si>
  <si>
    <t>Выплата пенсии за выслугу лет лицам, замещавшим муниципальные должности Старооскольского городского округа, и лицам, замещавшим должности муниципальной службы Старооскольского городского округа</t>
  </si>
  <si>
    <t>Основное мероприятие "Выплата единовременной материальной помощи отдельным категориям граждан (вдовам (вдовцам), не вступившим в повторный брак, а также  несовершеннолетним детям и детям, обучающимся на очной форме обучения до достижения ими возраста 23 лет, погибших (умерших) участников ликвидации последствий катастрофы на Чернобыльской АЭС; вдовам (вдовцам) погибших (умерших) ветеранов подразделений особого риска, не вступившим в повторный брак; инвалидам боевых действий, вдовам и родителям погибших (умерших) участников боевых действий). Выплата ежегодной материальной помощи матросам и солдатам, призванным с территории Старооскольского городского округа, особо отличившимся при исполнении обязанностей военной службы по призыву"</t>
  </si>
  <si>
    <t>Основное мероприятие "Предоставление ежегодной выплаты многодетным семьям, в составе которых пять и более детей, на покупку комплекта школьной одежды и спортивной формы"</t>
  </si>
  <si>
    <t>Основное мероприятие "Единовременная выплата на приобретение школьной формы первоклассникам из многодетных семей - учащимся образовательного учреждения "Православная гимназия во имя Святого Благоверного Великого князя Александра Невского №38"</t>
  </si>
  <si>
    <t>Основное мероприятие "Ежеквартальная выплата денежных средств на проезд обучающимся из многодетных семей к месту учебы и обратно, проживающим в двух километрах и более и не пользующимся подвозом школьным автобусом - учащимся образовательного учреждения "Православная гимназия во имя Святого Благоверного Великого князя Александра Невского №38"</t>
  </si>
  <si>
    <t>Основное мероприятие "Приобретение и распространение среди дошкольников и учащихся общеобразовательных организаций световозвращающих элементов для ношения на верхней одежде в темное время суток"</t>
  </si>
  <si>
    <t>Основное мероприятие "Строительство, реконструкция, капитальный ремонт дошкольных образовательных организаций"</t>
  </si>
  <si>
    <t>Основное мероприятие "Обеспечение деятельности (оказание услуг) муниципальных дошкольных образовательных организаций Старооскольского городского округа"</t>
  </si>
  <si>
    <t>Основное мероприятие "Обеспечение деятельности (оказание услуг) подведомственных образовательных организаций, в том числе предоставление муниципальным и частным образовательным организациям субсидий"</t>
  </si>
  <si>
    <t>Основное мероприятие "Строительство, реконструкция и капитальный ремонт общеобразовательных организаций городского округа"</t>
  </si>
  <si>
    <t>Основное мероприятие "Обеспечение деятельности (оказание услуг) муниципальных организаций дополнительного образования, подведомственных управлению образования"</t>
  </si>
  <si>
    <t>Основное мероприятие "Обеспечение деятельности (оказание услуг) муниципальных организаций дополнительного образования, подведомственных управлению культуры"</t>
  </si>
  <si>
    <t>Основное мероприятие "Совершенствование финансово-экономических условий организаций дополнительного образования"</t>
  </si>
  <si>
    <t>Основное мероприятие "Организация курсов повышения квалификации педагогических и руководящих работников образовательных организаций на базе МБУ ДПО "СОИРО"</t>
  </si>
  <si>
    <t>Основное мероприятие "Организация отдыха и оздоровления детей в лагерях с дневным пребыванием детей, организованных на базе общеобразовательных организаций"</t>
  </si>
  <si>
    <t>Основное мероприятие "Обеспечение медико-социального сопровождения обучающихся и воспитанников организаций общего, дошкольного и дополнительного образования"</t>
  </si>
  <si>
    <t>Основное мероприятие "Обеспечение условий для организации и проведения в соответствии с действующим законодательством государственной итоговой аттестации выпускников общеобразовательных организаций городского округа"</t>
  </si>
  <si>
    <t>Основное мероприятие "Предоставление услуг финансово-экономического сервиса и хозяйственного обслуживания организаций сферы образования городского округа"</t>
  </si>
  <si>
    <t>Основное мероприятие "Возмещение расходов, связанных с предоставлением мер социальной поддержки педагогическим работникам и отдельным категориям работников муниципальных образовательных организаций, проживающих и работающих в сельских населенных пунктах, рабочих поселках (поселках городского типа) на территории Белгородской области, по оплате помещения и коммунальных услуг"</t>
  </si>
  <si>
    <t>Социальная поддержка отдельных работников муниципальных образовательных организаций, проживающих и (или) работающих в сельской местности</t>
  </si>
  <si>
    <t>Основное мероприятие "Возмещение части затрат в связи с предоставлением учителям общеобразовательных организаций ипотечного кредита"</t>
  </si>
  <si>
    <t>Возмещение молодым учителям общеобразовательных организаций Старооскольского городского округа разницы в процентных ставках по ипотечному кредиту в рамках проекта "Ипотека для молодых учителей общеобразовательных учреждений Белгородской области"</t>
  </si>
  <si>
    <t>Возмещение расходов по оплате проезда педагогическим работникам к месту работы и обратно, проживающим в городе и работающим в муниципальных общеобразовательных организациях сельских территорий</t>
  </si>
  <si>
    <t>Основное мероприятие "Возмещение расходов, связанных с предоставлением мер социальной поддержки педагогическим работникам и отдельным категориям работников (библиотекарей и медицинских работников) муниципальных образовательных организаций, проживающим и работающим в сельских населенных пунктах, рабочих поселках (поселках городского типа) на территории Белгородской области, по оплате помещения и коммунальных услуг"</t>
  </si>
  <si>
    <t>Основное мероприятие "Возмещение  расходов, связанных с предоставлением мер социальной поддержки педагогическим работникам муниципальных  организаций дополнительного образования, подведомственных управлению культуры, проживающим и работающим в сельских населенных пунктах, рабочих поселках (поселках городского типа) на территории Белгородской области по оплате помещения и коммунальных услуг"</t>
  </si>
  <si>
    <t xml:space="preserve">Предоставление гражданам адресных субсидий на оплату жилого помещения и коммунальных услуг
</t>
  </si>
  <si>
    <t>Основное мероприятие "Предоставление ежегодной выплаты к началу учебного года на детей-учащихся общеобразовательных организаций из многодетных малоимущих семей и многодетных неполных семей на приобретение школьно-письменных принадлежностей"</t>
  </si>
  <si>
    <t>Основное мероприятие "Обеспечение бесплатного проезда детей из многодетных семей, обучающихся в общеобразовательных организациях Белгородской области"</t>
  </si>
  <si>
    <t>Основное мероприятие "Бесплатное обеспечение школьной формой детей из многодетных семей-учащихся первых классов общеобразовательных организаций Белгородской области"</t>
  </si>
  <si>
    <t>Основное мероприятие "Льготное питание детей из многодетных семей, обучающихся в общеобразовательных организациях Белгородской области"</t>
  </si>
  <si>
    <t>Основное мероприятие "Выплаты компенсации части родительской платы за присмотр и уход за детьми в образовательных организациях, реализующих основную общеобразовательную программу дошкольного образования"</t>
  </si>
  <si>
    <t xml:space="preserve"> Подпрограмма "Благоустройство дворовых территорий многоквартирных жилых домов, общественных и иных территорий соответствующего назначения г. Старый Оскол"</t>
  </si>
  <si>
    <t>Реализация мероприятий по обеспечению жильем молодых семей</t>
  </si>
  <si>
    <t>Основное мероприятие "Выявление муниципальных объектов недвижимости, право собственности Старооскольского городского округа на которые не оформлено, а также бесхозяйных объектов недвижимости и выморочного имущества (в виде жилых помещений) с целью вовлечения их в хозяйственный оборот, или сноса непригодных для дальнейшего использования объектов "</t>
  </si>
  <si>
    <t>Основное мероприятие "Проведение капитальных и текущих ремонтов объектов недвижимости"</t>
  </si>
  <si>
    <t>1410400000</t>
  </si>
  <si>
    <t>1410472120</t>
  </si>
  <si>
    <t>14104S2120</t>
  </si>
  <si>
    <t>Капитальный ремонт и ремонт автомобильных дорог общего пользования  населенных пунктов</t>
  </si>
  <si>
    <t>13302S2140</t>
  </si>
  <si>
    <t>1240171090</t>
  </si>
  <si>
    <t>Инженерное обустройство микрорайонов массовой застройки индивидуального жилищного строительства</t>
  </si>
  <si>
    <t>1240173780</t>
  </si>
  <si>
    <t>12401S1090</t>
  </si>
  <si>
    <t>12401S3780</t>
  </si>
  <si>
    <t>1220672120</t>
  </si>
  <si>
    <t>12206S2120</t>
  </si>
  <si>
    <t>0210372120</t>
  </si>
  <si>
    <t>02103S2120</t>
  </si>
  <si>
    <t>Основное мероприятие "Реконструкция и капитальный ремонт организаций дополнительного образования"</t>
  </si>
  <si>
    <t>0230400000</t>
  </si>
  <si>
    <t>0230472120</t>
  </si>
  <si>
    <t>02304S2120</t>
  </si>
  <si>
    <t>0430200000</t>
  </si>
  <si>
    <t>0430272120</t>
  </si>
  <si>
    <t>04302S2120</t>
  </si>
  <si>
    <t>0720272120</t>
  </si>
  <si>
    <t>07202S2120</t>
  </si>
  <si>
    <t>02203S2120</t>
  </si>
  <si>
    <t>0630926040</t>
  </si>
  <si>
    <t>0640426040</t>
  </si>
  <si>
    <t>1410370020</t>
  </si>
  <si>
    <t>0230270020</t>
  </si>
  <si>
    <t>Основное мероприятие "Материальное поощрение и социальная поддержка учащихся муниципальных организаций дополнительного образования, подведомственных управлению культуры"</t>
  </si>
  <si>
    <t xml:space="preserve">Стипендии главы администрации Старооскольского городского округа учащимся муниципальных организаций дополнительного образования </t>
  </si>
  <si>
    <t>0230800000</t>
  </si>
  <si>
    <t>0230817040</t>
  </si>
  <si>
    <t>Повышение оплаты труда работникам учреждений культуры</t>
  </si>
  <si>
    <t>0410177780</t>
  </si>
  <si>
    <t>04101S7780</t>
  </si>
  <si>
    <t>0420177780</t>
  </si>
  <si>
    <t>04201S7780</t>
  </si>
  <si>
    <t>0430177780</t>
  </si>
  <si>
    <t>04301S7780</t>
  </si>
  <si>
    <t>0450177780</t>
  </si>
  <si>
    <t>04501S7780</t>
  </si>
  <si>
    <t>0460370020</t>
  </si>
  <si>
    <t>Основное мероприятие "Оплата проезда педагогическим работникам к месту работы и обратно, проживающим в городе и работающим в муниципальных организациях дополнительного образования сельских территорий, подведомственных управлению культуры"</t>
  </si>
  <si>
    <t>Возмещение расходов по оплате проезда педагогическим работникам к месту работы и обратно, проживающим в городе, но работающим в муниципальных образовательных организациях дополнительного образования детей сельских территорий</t>
  </si>
  <si>
    <t>0230900000</t>
  </si>
  <si>
    <t>0230917030</t>
  </si>
  <si>
    <t xml:space="preserve">Подпрограмма "Развитие библиотечного дела" </t>
  </si>
  <si>
    <t>0410400000</t>
  </si>
  <si>
    <t>0410417010</t>
  </si>
  <si>
    <t>Муниципальная программа "Развитие культуры и искусства Старооскольского городского округа"</t>
  </si>
  <si>
    <t>Муниципальная программа "Молодость Белгородчины на территории Старооскольского городского округа"</t>
  </si>
  <si>
    <t>Муниципальная программа "Формирование и развитие системы муниципальной кадровой политики в Старооскольском городском округе"</t>
  </si>
  <si>
    <t>Муниципальная программа "Обеспечение безопасности жизнедеятельности населения Старооскольского городского округа"</t>
  </si>
  <si>
    <t>Муниципальная программа "Развитие сельского хозяйства и рыбоводства в Старооскольском городском округе"</t>
  </si>
  <si>
    <t>Муниципальная программа "Совершенствование имущественно-земельных отношений и лесного хозяйства в Старооскольском городском округе"</t>
  </si>
  <si>
    <t>Муниципальная программа "Развитие деятельности по государственной регистрации актов гражданского состояния в Старооскольском городском округе"</t>
  </si>
  <si>
    <t>Муниципальная программа "Развитие экономического потенциала, формирование благоприятного предпринимательского климата и содействие занятости населения в Старооскольском городском округе"</t>
  </si>
  <si>
    <t>Муниципальная программа "Содержание дорожного хозяйства, организация транспортного обслуживания населения Старооскольского городского округа"</t>
  </si>
  <si>
    <t>Муниципальная программа "Развитие системы обеспечения жителей Старооскольского городского округа информацией по вопросам осуществления местного самоуправления"</t>
  </si>
  <si>
    <t xml:space="preserve"> Муниципальная программа "Развитие системы жизнеобеспечения Старооскольского городского округа" </t>
  </si>
  <si>
    <t xml:space="preserve">Муниципальная программа "Развитие системы жизнеобеспечения Старооскольского городского округа" </t>
  </si>
  <si>
    <t>Муниципальная программа "Формирование современной городской среды на территории Старооскольского городского округа"</t>
  </si>
  <si>
    <t>Муниципальная программа  "Развитие системы жизнеобеспечения Старооскольского городского округа"</t>
  </si>
  <si>
    <t xml:space="preserve">Муниципальная программа "Обеспечение безопасности жизнедеятельности населения Старооскольского городского округа" </t>
  </si>
  <si>
    <t xml:space="preserve">Муниципальная программа "Развитие образования Старооскольского городского округа" </t>
  </si>
  <si>
    <t xml:space="preserve">Муниципальная программа "Социальная поддержка граждан в Старооскольском городском округе" </t>
  </si>
  <si>
    <t>Муниципальная программа "Развитие системы жизнеобеспечения Старооскольского городского округа"</t>
  </si>
  <si>
    <t>Муниципальная программа "Социальная поддержка граждан в Старооскольском городском округе"</t>
  </si>
  <si>
    <t xml:space="preserve">Муниципальная программа "Социальная поддержка граждан в Старооскольском городском округе"
</t>
  </si>
  <si>
    <t>Муниципальная программа "Обеспечение населения Старооскольского городского округа жильем"</t>
  </si>
  <si>
    <t>Муниципальная программа "Развитие физической культуры и спорта в Старооскольском городском округе"</t>
  </si>
  <si>
    <t xml:space="preserve">Муниципальная программа "Обеспечение населения Старооскольского городского округа жильем" </t>
  </si>
  <si>
    <t>Подпрограмма "Профилактика безнадзорности и правонарушений несовершеннолетних и защита их прав на территории Старооскольского городского округа"</t>
  </si>
  <si>
    <t xml:space="preserve">Подпрограмма "Профилактика правонарушений и обеспечение безопасности дорожного движения на территории Старооскольского городского округа" </t>
  </si>
  <si>
    <t xml:space="preserve">Подпрограмма "Защита населения и территорий от чрезвычайных ситуаций, обеспечение пожарной безопасности и безопасности людей на водных объектах на территории Старооскольского городского округа" </t>
  </si>
  <si>
    <t xml:space="preserve">Подпрограмма "Улучшение условий и охраны труда в Старооскольском городском округе" </t>
  </si>
  <si>
    <t>Подпрограмма "Организация транспортного обслуживания населения Старооскольского городского округа"</t>
  </si>
  <si>
    <t xml:space="preserve"> Подпрограмма "Содержание дорожного хозяйства"</t>
  </si>
  <si>
    <t>Подпрограмма "Развитие и поддержка малого и среднего предпринимательства Старооскольского городского округа"</t>
  </si>
  <si>
    <t xml:space="preserve">Подпрограмма "Улучшение среды обитания населения Старооскольского городского округа"  </t>
  </si>
  <si>
    <t xml:space="preserve">Подпрограмма "Обеспечение реализации муниципальной программы "Содержание дорожного хозяйства, организация транспортного обслуживания населения Старооскольского городского округа" </t>
  </si>
  <si>
    <t xml:space="preserve">Подпрограмма "Капитальный ремонт многоквартирных домов Старооскольского городского округа" </t>
  </si>
  <si>
    <t xml:space="preserve">Подпрограмма "Улучшение среды обитания населения Старооскольского городского округа" </t>
  </si>
  <si>
    <t xml:space="preserve"> Подпрограмма "Содержание дорожного хозяйства" </t>
  </si>
  <si>
    <t>Подпрограмма "Обеспечение реализации муниципальной программы "Развитие системы жизнеобеспечения Старооскольского городского округа"</t>
  </si>
  <si>
    <t>Подпрограмма "Профилактика правонарушений и обеспечение безопасности дорожного движения на территории Старооскольского городского округа"</t>
  </si>
  <si>
    <t xml:space="preserve">Подпрограмма  "Профилактика немедицинского потребления наркотических средств и психотропных веществ на территории Старооскольского городского округа" </t>
  </si>
  <si>
    <t>Подпрограмма  "Социализация и самореализация молодых людей Старооскольского городского округа"</t>
  </si>
  <si>
    <t>Подпрограмма  "Патриотическое воспитание граждан"</t>
  </si>
  <si>
    <t>Подпрограмма  "Обеспечение реализации муниципальной программы "Молодость  Белгородчины на территории Старооскольского городского округа"</t>
  </si>
  <si>
    <t xml:space="preserve">Подпрограмма "Патриотическое воспитание граждан" </t>
  </si>
  <si>
    <t xml:space="preserve">Подпрограмма "Обеспечение реализации муниципальной программы "Социальная поддержка граждан в Старооскольском городском округе" </t>
  </si>
  <si>
    <t xml:space="preserve">Подпрограмма "Обеспечение реализации муниципальной программы "Развитие физической культуры и спорта в Старооскольском городском округе" </t>
  </si>
  <si>
    <t>Основное мероприятие "Личное страхование народных дружинников на период их участия в проводимых органами внутренних дел (полицией) и иными правоохранительными органами мероприятиях по охране общественного порядка"</t>
  </si>
  <si>
    <t>0120500000</t>
  </si>
  <si>
    <t>0120526010</t>
  </si>
  <si>
    <t>0120600000</t>
  </si>
  <si>
    <t>0120626010</t>
  </si>
  <si>
    <t xml:space="preserve">Подпрограмма "Развитие туризма и придорожного сервиса в Старооскольском городском округе"
</t>
  </si>
  <si>
    <t>Основное мероприятие "Издание и распространение рекламно-информационной печатной и иной продукции (каталогов, буклетов и т.д.)"</t>
  </si>
  <si>
    <t>0930000000</t>
  </si>
  <si>
    <t>0930200000</t>
  </si>
  <si>
    <t>0930226010</t>
  </si>
  <si>
    <t>0930600000</t>
  </si>
  <si>
    <t>0930626010</t>
  </si>
  <si>
    <t>Основное мероприятие "Участие в областных и региональных форумах, выставках, ярмарках, фестивалях, способствующих развитию туризма, продвижению сувенирной продукции местных производителей"</t>
  </si>
  <si>
    <t>Подпрограмма "Улучшение условий и охраны труда в Старооскольском городском округе"</t>
  </si>
  <si>
    <t>Основное мероприятие "Организация и проведение Дней охраны труда, конкурсов по вопросам охраны труда среди хозяйствующих субъектов городского округа за счет бюджета городского округа"</t>
  </si>
  <si>
    <t>0950500000</t>
  </si>
  <si>
    <t>0950526010</t>
  </si>
  <si>
    <t>Основное мероприятие "Обеспечение равной доступности транспортных услуг жителям сельской местности путем субсидирования перевозчиков, обслуживающих пригородные маршруты с низким пассажиропотоком и фиксированным тарифом, возмещение недополученных доходов на пригородных маршрутах к дачным и садово-огородным участкам в выходные и праздничные дни"</t>
  </si>
  <si>
    <t>1320400000</t>
  </si>
  <si>
    <t>1320463000</t>
  </si>
  <si>
    <t>Основное мероприятие "Разработка и утверждение проектов организации дорожного движения"</t>
  </si>
  <si>
    <t>1320800000</t>
  </si>
  <si>
    <t>1320826010</t>
  </si>
  <si>
    <t xml:space="preserve">Подпрограмма "Содействие занятости населения Старооскольского городского округа"
</t>
  </si>
  <si>
    <t>Основное мероприятие "Участие в организации и финансировании общественных работ по благоустройству сельских территорий"</t>
  </si>
  <si>
    <t>0940000000</t>
  </si>
  <si>
    <t>0940100000</t>
  </si>
  <si>
    <t>0940163000</t>
  </si>
  <si>
    <t>Основное мероприятие "Проведение ежегодного конкурса на звание "Лучший участковый уполномоченный полиции Старооскольского городского округа"</t>
  </si>
  <si>
    <t>0210470020</t>
  </si>
  <si>
    <t>0230170020</t>
  </si>
  <si>
    <t>0260170020</t>
  </si>
  <si>
    <t>Основное мероприятие "Проведение конкурса "Самопрезентации" среди активистов Кибердружины Старооскольского городского округа"</t>
  </si>
  <si>
    <t>Основное мероприятие "Проведение акций "Мир без терроризма", "Молодежь против террора", "День солидарности в борьбе с терроризмом" и т.д. Привлечение информационных и рекламных агентств к проведению профилактических акций"</t>
  </si>
  <si>
    <t>0150300000</t>
  </si>
  <si>
    <t>0150326010</t>
  </si>
  <si>
    <t>0150400000</t>
  </si>
  <si>
    <t>0150426010</t>
  </si>
  <si>
    <t>0250170020</t>
  </si>
  <si>
    <t>0250463000</t>
  </si>
  <si>
    <t>0330370020</t>
  </si>
  <si>
    <t>0230770020</t>
  </si>
  <si>
    <t>0240270020</t>
  </si>
  <si>
    <t>0270270020</t>
  </si>
  <si>
    <t>Основное мероприятие "Проведение капитального ремонта муниципальных библиотек"</t>
  </si>
  <si>
    <t>0410200000</t>
  </si>
  <si>
    <t>0410272120</t>
  </si>
  <si>
    <t>04102S2120</t>
  </si>
  <si>
    <t>0710370020</t>
  </si>
  <si>
    <t xml:space="preserve">Подпрограмма "Развитие сельскохозяйственной отрасли" </t>
  </si>
  <si>
    <t>1010000000</t>
  </si>
  <si>
    <t>1010600000</t>
  </si>
  <si>
    <t>1010671290</t>
  </si>
  <si>
    <t xml:space="preserve">Муниципальная программа "Развитие сельского хозяйства и рыбоводства в Старооскольском городском округе" </t>
  </si>
  <si>
    <t>Подпрограмма "Устойчивое развитие сельских территорий"</t>
  </si>
  <si>
    <t>1030000000</t>
  </si>
  <si>
    <t>Основное мероприятие "Организация конкурсов, информационно-просветительских и иных мероприятий, направленных на создание условий для самореализации и вовлечения сельского населения в активную социальную жизнь"</t>
  </si>
  <si>
    <t>1030200000</t>
  </si>
  <si>
    <t>1030226010</t>
  </si>
  <si>
    <t>1010400000</t>
  </si>
  <si>
    <t>10104R5430</t>
  </si>
  <si>
    <t>Основное мероприятие "Приобретение имущества в муниципальную собственность"</t>
  </si>
  <si>
    <t>1410900000</t>
  </si>
  <si>
    <t>1410922200</t>
  </si>
  <si>
    <t>Подпрограмма "Профилактика терроризма и экстремизма, минимизация и (или) ликвидация последствий их проявлений на территории Старооскольского городского округа"</t>
  </si>
  <si>
    <t>0150122100</t>
  </si>
  <si>
    <t>1410424200</t>
  </si>
  <si>
    <t>Основное мероприятие "Капитальный ремонт муниципального жилищного фонда"</t>
  </si>
  <si>
    <t>1210324200</t>
  </si>
  <si>
    <t>1210300000</t>
  </si>
  <si>
    <t xml:space="preserve">Охрана объектов растительного и животного мира
</t>
  </si>
  <si>
    <t>0600</t>
  </si>
  <si>
    <t>0603</t>
  </si>
  <si>
    <t>12401S3760</t>
  </si>
  <si>
    <t>0230424200</t>
  </si>
  <si>
    <t>0410224200</t>
  </si>
  <si>
    <t>0430224200</t>
  </si>
  <si>
    <t>Основное мероприятие "Реализация мероприятий по сохранению объектов культурного наследия (памятников истории и культуры) Старооскольского городского округа"</t>
  </si>
  <si>
    <t>0440000000</t>
  </si>
  <si>
    <t>0440100000</t>
  </si>
  <si>
    <t>0440124200</t>
  </si>
  <si>
    <t>Здравоохранение</t>
  </si>
  <si>
    <t>Стационарная медицинская помощь</t>
  </si>
  <si>
    <t>0900</t>
  </si>
  <si>
    <t>0901</t>
  </si>
  <si>
    <t>Субсидии бюджетным (автономным) учреждениям на осуществление перевозки льготной категории граждан по муниципальным маршрутам регулярных перевозок</t>
  </si>
  <si>
    <t>1320164000</t>
  </si>
  <si>
    <t xml:space="preserve">Охрана окружающей среды
</t>
  </si>
  <si>
    <t>Подпрограмма "Переселение граждан из аварийного жилищного фонда Старооскольского городского округа"</t>
  </si>
  <si>
    <t>0510000000</t>
  </si>
  <si>
    <t>Основное мероприятие "Финансовое и организационное обеспечение формирования жилищного фонда для переселения граждан из аварийного и ветхого жилья"</t>
  </si>
  <si>
    <t>0510200000</t>
  </si>
  <si>
    <t>Обеспечение мероприятий по переселению граждан из аварийного жилищного фонда</t>
  </si>
  <si>
    <t>05102S1390</t>
  </si>
  <si>
    <t>тыс. рублей</t>
  </si>
  <si>
    <t xml:space="preserve">              Приложение 11</t>
  </si>
  <si>
    <r>
      <t>Подпрограмма "Профилактика терроризма и экстремизма, минимизация и (или) ликвидация последствий их проявлений на территории Старооскольского городского округа</t>
    </r>
    <r>
      <rPr>
        <b/>
        <sz val="13"/>
        <rFont val="Times New Roman"/>
        <family val="1"/>
      </rPr>
      <t>"</t>
    </r>
  </si>
  <si>
    <t>Основное мероприятие "Оборудование в целях предупреждения террористических актов муниципальных объектов, мест с массовым пребыванием людей инженерно-техническими средствами охраны (системами видеонаблюдения (видеоконтроля), системами контроля доступа, охранными сигнализациями) с выводом видеопотока в АПК «Безопасный город» и техническое обслуживание установленных систем"</t>
  </si>
  <si>
    <t>Поддержка мер по обеспечению сбалансированности бюджета Старооскольского городского округа</t>
  </si>
  <si>
    <t>0410170020</t>
  </si>
  <si>
    <t>0420170020</t>
  </si>
  <si>
    <t>0430170020</t>
  </si>
  <si>
    <t>0450170020</t>
  </si>
  <si>
    <t>023А155196</t>
  </si>
  <si>
    <t>023А100000</t>
  </si>
  <si>
    <t>Основное мероприятие "Обеспечение развития и укрепления материально-технической базы сельских домов культуры"</t>
  </si>
  <si>
    <t>0430600000</t>
  </si>
  <si>
    <t>Обеспечение  развития и укрепления материально-технической базы домов культуры в населенных пунктах с числом жителей до 50 тысяч человек</t>
  </si>
  <si>
    <t>04306L4670</t>
  </si>
  <si>
    <t>Основное мероприятие "Проект "Культурная среда"</t>
  </si>
  <si>
    <t>9990070020</t>
  </si>
  <si>
    <t>Муниципальная программа "Развитие общественного самоуправления на территории Старооскольского городского округа"</t>
  </si>
  <si>
    <t>1100000000</t>
  </si>
  <si>
    <t>1110000000</t>
  </si>
  <si>
    <t>1110200000</t>
  </si>
  <si>
    <t>1110217240</t>
  </si>
  <si>
    <t>1110226040</t>
  </si>
  <si>
    <t>Подпрограмма "Развитие форм общественного самоуправления на территории Старооскольского городского округа"</t>
  </si>
  <si>
    <t>1120000000</t>
  </si>
  <si>
    <t>Основное мероприятие "Разработка и техническая поддержка сайта в сети Интернет для всех форм общественного самоуправления"</t>
  </si>
  <si>
    <t>1120700000</t>
  </si>
  <si>
    <t>1120726010</t>
  </si>
  <si>
    <t>Основное мероприятие "Разработка и изготовление информационных материалов (брошюр, буклетов, листовок) о деятельности общественного самоуправления на территории городского округа"</t>
  </si>
  <si>
    <t>1120800000</t>
  </si>
  <si>
    <t>1120826010</t>
  </si>
  <si>
    <t>Подпрограмма "Организационное оформление системы общественного самоуправления"</t>
  </si>
  <si>
    <t>Основное мероприятие "Выплата денежного поощрения руководителям органов ТОС и руководителям органов иных форм осуществления общественного самоуправления на территории Старооскольского городского округа"</t>
  </si>
  <si>
    <t>Основное мероприятие "Проведение работ по постановке на кадастровый учет границ Старооскольского городского округа"</t>
  </si>
  <si>
    <t>Проведение комплексных кадастровых работ</t>
  </si>
  <si>
    <t>1420200000</t>
  </si>
  <si>
    <t>14202L5110</t>
  </si>
  <si>
    <t>Содействие достижению целевых показателей региональных программ развития агропромышленного комплекса</t>
  </si>
  <si>
    <t>Спорт высших достижений</t>
  </si>
  <si>
    <t>Основное мероприятие "Проект "Спорт - норма жизни"</t>
  </si>
  <si>
    <t>Государственная поддержка спортивных организаций, осуществляющих подготовку спортивного резерва для сборных команд Российской Федерации</t>
  </si>
  <si>
    <t>1103</t>
  </si>
  <si>
    <t>071P500000</t>
  </si>
  <si>
    <t>071P550810</t>
  </si>
  <si>
    <t xml:space="preserve">Подпрограмма "Сохранение объектов культурного наследия" </t>
  </si>
  <si>
    <t xml:space="preserve">Подпрограмма "Развитие дополнительного образования" </t>
  </si>
  <si>
    <t xml:space="preserve">Выплата пособий малоимущим гражданам и гражданам, оказавшимся в трудной жизненной ситуации
</t>
  </si>
  <si>
    <t>Содержание ребенка в семье опекуна, приемной семье, семейном детском доме</t>
  </si>
  <si>
    <t>Вознаграждение, причитающееся приемному родителю</t>
  </si>
  <si>
    <t>Основное мероприятие "Вовлечение  граждан пожилого возраста в мероприятия социокультурной реабилитации, способствующие продлению активного долголетия"</t>
  </si>
  <si>
    <t>1330272140</t>
  </si>
  <si>
    <t>Капитальный ремонт и ремонт дворовых территорий многоквартирных домов, проездов к дворовым территориям многоквартирных домов населенных пунктов</t>
  </si>
  <si>
    <t>1330272150</t>
  </si>
  <si>
    <t>13302S2150</t>
  </si>
  <si>
    <t>Основное мероприятие "Проведение капитального строительства и капитального ремонта культурно-досуговых учреждений, приобретение объектов недвижимого имущества"</t>
  </si>
  <si>
    <t>Основное мероприятие "Обеспечение доступности учреждений культуры и искусства"</t>
  </si>
  <si>
    <t>0640300000</t>
  </si>
  <si>
    <t>06403L0270</t>
  </si>
  <si>
    <t>Гидротехнические сооружения, находящиеся в муниципальной собственности, бесхозяйные гидротехнические сооружения</t>
  </si>
  <si>
    <t>1240173760</t>
  </si>
  <si>
    <t>Основное мероприятие "Проект "Финансовая поддержка семей при рождении детей"</t>
  </si>
  <si>
    <t xml:space="preserve">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 </t>
  </si>
  <si>
    <t>061P100000</t>
  </si>
  <si>
    <t>061P150840</t>
  </si>
  <si>
    <t xml:space="preserve">Государственная поддержка отрасли культуры (обеспечение мероприятий детских музыкальных, художественных, хореографических школ, школ искусств, училищ необходимыми инструментами, оборудованием и материалами) </t>
  </si>
  <si>
    <t xml:space="preserve">Государственная поддержка отрасли культуры (на государственную поддержку лучших работников муниципальных учреждений культуры, находящихся на территориях сельских поселений) </t>
  </si>
  <si>
    <t>Государственная поддержка отрасли культура (на комплектование книжных фондов библиотек муниципальных образований и государственных библиотек городов Москвы и Санкт-Петербурга)</t>
  </si>
  <si>
    <t>Распределение бюджетных ассигнований по разделам, подразделам, целевым статьям (муниципальным программам Старооскольского городского округа и непрограммным направлениям деятельности), группам видов расходов классификации расходов бюджета на 2019 год</t>
  </si>
  <si>
    <t>Основное мероприятие "Поддержка муниципальных образовательных организаций дополнительного образования в сфере культуры "</t>
  </si>
  <si>
    <t>0231100000</t>
  </si>
  <si>
    <t>02311L5195</t>
  </si>
  <si>
    <t>Основное мероприятие "Комплектование книжных фондов библиотек Старооскольской ЦБС"</t>
  </si>
  <si>
    <t>0410600000</t>
  </si>
  <si>
    <t>04106L5192</t>
  </si>
  <si>
    <t>Основное мероприятие "Осуществление функций администрации Старооскольского городского округа по обеспечению жильем отдельных категорий граждан, установленных федеральными законами от 12 января 1995 года № 5-ФЗ "О ветеранах" и от 24 ноября 1995 года №181-ФЗ "О социальной защите инвалидов в Российской Федерации"</t>
  </si>
  <si>
    <t>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1941-1945 годов»</t>
  </si>
  <si>
    <t>Осуществление полномочий по обеспечению жильем отдельных категорий граждан, установленных Федеральным законом от 12 января 1995 года N 5-ФЗ "О ветеранах"</t>
  </si>
  <si>
    <t>Осуществление полномочий по обеспечению жильем отдельных категорий граждан, установленных Федеральным законом от 24 ноября 1995 года N 181-ФЗ "О социальной защите инвалидов в Российской Федерации"</t>
  </si>
  <si>
    <t>0520800000</t>
  </si>
  <si>
    <t>0520851340</t>
  </si>
  <si>
    <t>0520851350</t>
  </si>
  <si>
    <t>0520851760</t>
  </si>
  <si>
    <t>Приобретение спортивного оборудования и инвентаря для приведения организаций спортивной подготовки в нормативное состояние</t>
  </si>
  <si>
    <t>071P552290</t>
  </si>
  <si>
    <t xml:space="preserve"> Реализация мероприятий государственной программы Российской Федерации "Доступная среда" на 2011-2025 годы</t>
  </si>
  <si>
    <t>Подпрограмма  "Развитие добровольческого (волонтерского) движения на территории Старооскольского городского округа"</t>
  </si>
  <si>
    <t>Основное мероприятие   "Организация мероприятий, напрвленных на развитие молодежного добровольческого (волонтерского) движения"</t>
  </si>
  <si>
    <t>0340000000</t>
  </si>
  <si>
    <t>0340100000</t>
  </si>
  <si>
    <t>0340126010</t>
  </si>
  <si>
    <t>Основное мероприятие "Проект "Дорожная сеть"</t>
  </si>
  <si>
    <t>133R100000</t>
  </si>
  <si>
    <t>Реализация мероприятий национального проекта "Безопасные и качественные автомобильные дороги"</t>
  </si>
  <si>
    <t>133R153930</t>
  </si>
  <si>
    <t>171F255550</t>
  </si>
  <si>
    <t>171F200000</t>
  </si>
  <si>
    <t>Основное мероприятие "Федеральный проект "Формирование комфортной городской среды"</t>
  </si>
  <si>
    <t>Реализация программ формирования современной городской среды</t>
  </si>
  <si>
    <t>Основное мероприятие "Строительство и реконструкция автомобильных дорог и проездов"</t>
  </si>
  <si>
    <t>1330100000</t>
  </si>
  <si>
    <t>1330172140</t>
  </si>
  <si>
    <t>13301S2140</t>
  </si>
  <si>
    <t>Строительство, капитальный ремонт и ремонт автомобильных дорог общего пользования  населенных пунктов</t>
  </si>
  <si>
    <t>от 21 декабря 2018 г. № 187</t>
  </si>
</sst>
</file>

<file path=xl/styles.xml><?xml version="1.0" encoding="utf-8"?>
<styleSheet xmlns="http://schemas.openxmlformats.org/spreadsheetml/2006/main">
  <numFmts count="2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0"/>
    <numFmt numFmtId="173" formatCode="000000"/>
    <numFmt numFmtId="174" formatCode="?"/>
    <numFmt numFmtId="175" formatCode="0.0"/>
  </numFmts>
  <fonts count="46">
    <font>
      <sz val="10"/>
      <name val="Arial"/>
      <family val="0"/>
    </font>
    <font>
      <sz val="11"/>
      <color indexed="8"/>
      <name val="Calibri"/>
      <family val="2"/>
    </font>
    <font>
      <b/>
      <sz val="13"/>
      <name val="Times New Roman"/>
      <family val="1"/>
    </font>
    <font>
      <sz val="13"/>
      <name val="Times New Roman"/>
      <family val="1"/>
    </font>
    <font>
      <b/>
      <sz val="10"/>
      <name val="Arial"/>
      <family val="2"/>
    </font>
    <font>
      <sz val="12"/>
      <name val="Times New Roman"/>
      <family val="1"/>
    </font>
    <font>
      <b/>
      <sz val="13"/>
      <name val="Calibri"/>
      <family val="2"/>
    </font>
    <font>
      <b/>
      <sz val="12"/>
      <name val="Times New Roman"/>
      <family val="1"/>
    </font>
    <font>
      <b/>
      <sz val="10.5"/>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right/>
      <top style="thin"/>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27" borderId="1" applyNumberFormat="0" applyAlignment="0" applyProtection="0"/>
    <xf numFmtId="0" fontId="3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0" fillId="0" borderId="0">
      <alignment/>
      <protection/>
    </xf>
    <xf numFmtId="0" fontId="27" fillId="0" borderId="0">
      <alignment/>
      <protection/>
    </xf>
    <xf numFmtId="0" fontId="0" fillId="0" borderId="0">
      <alignment/>
      <protection/>
    </xf>
    <xf numFmtId="0" fontId="0" fillId="0" borderId="0">
      <alignment/>
      <protection/>
    </xf>
    <xf numFmtId="0" fontId="40" fillId="0" borderId="0" applyNumberFormat="0" applyFill="0" applyBorder="0" applyAlignment="0" applyProtection="0"/>
    <xf numFmtId="0" fontId="41" fillId="30" borderId="0" applyNumberFormat="0" applyBorder="0" applyAlignment="0" applyProtection="0"/>
    <xf numFmtId="0" fontId="4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5" fillId="32" borderId="0" applyNumberFormat="0" applyBorder="0" applyAlignment="0" applyProtection="0"/>
  </cellStyleXfs>
  <cellXfs count="49">
    <xf numFmtId="0" fontId="0" fillId="0" borderId="0" xfId="0" applyAlignment="1">
      <alignment/>
    </xf>
    <xf numFmtId="3" fontId="3" fillId="33" borderId="10" xfId="0" applyNumberFormat="1" applyFont="1" applyFill="1" applyBorder="1" applyAlignment="1">
      <alignment horizontal="center" vertical="center" wrapText="1"/>
    </xf>
    <xf numFmtId="49" fontId="3" fillId="33" borderId="10" xfId="0" applyNumberFormat="1" applyFont="1" applyFill="1" applyBorder="1" applyAlignment="1">
      <alignment horizontal="center" vertical="center" wrapText="1"/>
    </xf>
    <xf numFmtId="3" fontId="2" fillId="33" borderId="10" xfId="0" applyNumberFormat="1" applyFont="1" applyFill="1" applyBorder="1" applyAlignment="1">
      <alignment horizontal="center" vertical="center" wrapText="1"/>
    </xf>
    <xf numFmtId="3" fontId="2" fillId="33" borderId="11" xfId="0" applyNumberFormat="1" applyFont="1" applyFill="1" applyBorder="1" applyAlignment="1">
      <alignment horizontal="center" vertical="center" wrapText="1"/>
    </xf>
    <xf numFmtId="0" fontId="3" fillId="33" borderId="0" xfId="0" applyFont="1" applyFill="1" applyAlignment="1">
      <alignment/>
    </xf>
    <xf numFmtId="0" fontId="0" fillId="33" borderId="0" xfId="0" applyFont="1" applyFill="1" applyAlignment="1">
      <alignment/>
    </xf>
    <xf numFmtId="0" fontId="3" fillId="33" borderId="0" xfId="0" applyFont="1" applyFill="1" applyAlignment="1">
      <alignment horizontal="center" vertical="center"/>
    </xf>
    <xf numFmtId="0" fontId="2" fillId="33" borderId="0" xfId="0" applyFont="1" applyFill="1" applyAlignment="1">
      <alignment horizontal="center" vertical="center"/>
    </xf>
    <xf numFmtId="0" fontId="4" fillId="33" borderId="0" xfId="0" applyFont="1" applyFill="1" applyAlignment="1">
      <alignment/>
    </xf>
    <xf numFmtId="2" fontId="3" fillId="33" borderId="10" xfId="0" applyNumberFormat="1" applyFont="1" applyFill="1" applyBorder="1" applyAlignment="1">
      <alignment horizontal="center" vertical="center" wrapText="1"/>
    </xf>
    <xf numFmtId="173" fontId="3" fillId="33" borderId="10" xfId="0" applyNumberFormat="1" applyFont="1" applyFill="1" applyBorder="1" applyAlignment="1">
      <alignment horizontal="center" vertical="center" wrapText="1"/>
    </xf>
    <xf numFmtId="3" fontId="3" fillId="33" borderId="10" xfId="0" applyNumberFormat="1" applyFont="1" applyFill="1" applyBorder="1" applyAlignment="1">
      <alignment horizontal="center" vertical="center"/>
    </xf>
    <xf numFmtId="3" fontId="2" fillId="33" borderId="10" xfId="0" applyNumberFormat="1" applyFont="1" applyFill="1" applyBorder="1" applyAlignment="1">
      <alignment horizontal="center" vertical="center"/>
    </xf>
    <xf numFmtId="49" fontId="2" fillId="33" borderId="10" xfId="0" applyNumberFormat="1" applyFont="1" applyFill="1" applyBorder="1" applyAlignment="1">
      <alignment horizontal="center" vertical="center" wrapText="1"/>
    </xf>
    <xf numFmtId="49" fontId="3" fillId="33" borderId="10" xfId="0" applyNumberFormat="1" applyFont="1" applyFill="1" applyBorder="1" applyAlignment="1">
      <alignment horizontal="center" vertical="center"/>
    </xf>
    <xf numFmtId="0" fontId="2" fillId="33" borderId="10" xfId="0" applyFont="1" applyFill="1" applyBorder="1" applyAlignment="1">
      <alignment horizontal="center" vertical="center" wrapText="1"/>
    </xf>
    <xf numFmtId="0" fontId="2" fillId="33" borderId="10" xfId="0" applyNumberFormat="1" applyFont="1" applyFill="1" applyBorder="1" applyAlignment="1">
      <alignment horizontal="center" vertical="center" wrapText="1"/>
    </xf>
    <xf numFmtId="49" fontId="2" fillId="33" borderId="10" xfId="0" applyNumberFormat="1" applyFont="1" applyFill="1" applyBorder="1" applyAlignment="1">
      <alignment horizontal="center" wrapText="1"/>
    </xf>
    <xf numFmtId="0" fontId="3" fillId="33" borderId="10" xfId="0" applyNumberFormat="1" applyFont="1" applyFill="1" applyBorder="1" applyAlignment="1">
      <alignment horizontal="center" vertical="center" wrapText="1"/>
    </xf>
    <xf numFmtId="0" fontId="4" fillId="33" borderId="10" xfId="0" applyFont="1" applyFill="1" applyBorder="1" applyAlignment="1">
      <alignment/>
    </xf>
    <xf numFmtId="0" fontId="2" fillId="33" borderId="10" xfId="56" applyFont="1" applyFill="1" applyBorder="1" applyAlignment="1">
      <alignment horizontal="center" vertical="center" wrapText="1"/>
      <protection/>
    </xf>
    <xf numFmtId="0" fontId="3" fillId="33" borderId="10" xfId="56" applyFont="1" applyFill="1" applyBorder="1" applyAlignment="1">
      <alignment horizontal="center" vertical="center" wrapText="1"/>
      <protection/>
    </xf>
    <xf numFmtId="2" fontId="2" fillId="33" borderId="10" xfId="0" applyNumberFormat="1" applyFont="1" applyFill="1" applyBorder="1" applyAlignment="1">
      <alignment horizontal="center" vertical="center" wrapText="1"/>
    </xf>
    <xf numFmtId="173" fontId="2" fillId="33" borderId="10" xfId="0" applyNumberFormat="1" applyFont="1" applyFill="1" applyBorder="1" applyAlignment="1">
      <alignment horizontal="center" vertical="center" wrapText="1"/>
    </xf>
    <xf numFmtId="49" fontId="3" fillId="33" borderId="10" xfId="55" applyNumberFormat="1" applyFont="1" applyFill="1" applyBorder="1" applyAlignment="1">
      <alignment horizontal="center" vertical="center" wrapText="1"/>
      <protection/>
    </xf>
    <xf numFmtId="49" fontId="2" fillId="33" borderId="10" xfId="55" applyNumberFormat="1" applyFont="1" applyFill="1" applyBorder="1" applyAlignment="1">
      <alignment horizontal="center" vertical="center" wrapText="1"/>
      <protection/>
    </xf>
    <xf numFmtId="1" fontId="2" fillId="33" borderId="10" xfId="0" applyNumberFormat="1" applyFont="1" applyFill="1" applyBorder="1" applyAlignment="1">
      <alignment horizontal="center" vertical="center" wrapText="1"/>
    </xf>
    <xf numFmtId="0" fontId="0" fillId="33" borderId="10" xfId="0" applyFont="1" applyFill="1" applyBorder="1" applyAlignment="1">
      <alignment/>
    </xf>
    <xf numFmtId="2" fontId="3" fillId="33" borderId="10" xfId="53" applyNumberFormat="1" applyFont="1" applyFill="1" applyBorder="1" applyAlignment="1">
      <alignment horizontal="center" vertical="center" wrapText="1"/>
      <protection/>
    </xf>
    <xf numFmtId="0" fontId="2" fillId="33" borderId="10" xfId="0" applyFont="1" applyFill="1" applyBorder="1" applyAlignment="1">
      <alignment horizontal="center" vertical="center"/>
    </xf>
    <xf numFmtId="2" fontId="3" fillId="33" borderId="10" xfId="56" applyNumberFormat="1" applyFont="1" applyFill="1" applyBorder="1" applyAlignment="1">
      <alignment horizontal="center" vertical="center" wrapText="1"/>
      <protection/>
    </xf>
    <xf numFmtId="0" fontId="3" fillId="33" borderId="10" xfId="0" applyFont="1" applyFill="1" applyBorder="1" applyAlignment="1">
      <alignment horizontal="center" vertical="center"/>
    </xf>
    <xf numFmtId="49" fontId="3" fillId="33" borderId="10" xfId="53" applyNumberFormat="1" applyFont="1" applyFill="1" applyBorder="1" applyAlignment="1">
      <alignment horizontal="center" vertical="center" wrapText="1"/>
      <protection/>
    </xf>
    <xf numFmtId="0" fontId="2" fillId="33" borderId="10" xfId="53" applyFont="1" applyFill="1" applyBorder="1" applyAlignment="1">
      <alignment horizontal="center" vertical="center" wrapText="1"/>
      <protection/>
    </xf>
    <xf numFmtId="0" fontId="3" fillId="33" borderId="12" xfId="54" applyFont="1" applyFill="1" applyBorder="1" applyAlignment="1">
      <alignment horizontal="center" vertical="top" wrapText="1"/>
      <protection/>
    </xf>
    <xf numFmtId="2" fontId="7" fillId="33" borderId="10" xfId="0" applyNumberFormat="1" applyFont="1" applyFill="1" applyBorder="1" applyAlignment="1">
      <alignment horizontal="center" vertical="center" wrapText="1"/>
    </xf>
    <xf numFmtId="2" fontId="5" fillId="33" borderId="10" xfId="0" applyNumberFormat="1" applyFont="1" applyFill="1" applyBorder="1" applyAlignment="1">
      <alignment horizontal="center" vertical="center" wrapText="1"/>
    </xf>
    <xf numFmtId="172" fontId="3" fillId="33" borderId="10" xfId="56" applyNumberFormat="1" applyFont="1" applyFill="1" applyBorder="1" applyAlignment="1">
      <alignment horizontal="center" vertical="center" wrapText="1"/>
      <protection/>
    </xf>
    <xf numFmtId="1" fontId="3" fillId="33" borderId="10" xfId="0" applyNumberFormat="1" applyFont="1" applyFill="1" applyBorder="1" applyAlignment="1">
      <alignment horizontal="center" vertical="center" wrapText="1"/>
    </xf>
    <xf numFmtId="0" fontId="3" fillId="33" borderId="10" xfId="0" applyFont="1" applyFill="1" applyBorder="1" applyAlignment="1">
      <alignment horizontal="center" vertical="center" wrapText="1"/>
    </xf>
    <xf numFmtId="2" fontId="8" fillId="33" borderId="10" xfId="0" applyNumberFormat="1" applyFont="1" applyFill="1" applyBorder="1" applyAlignment="1">
      <alignment horizontal="center" vertical="center" wrapText="1"/>
    </xf>
    <xf numFmtId="0" fontId="2" fillId="33" borderId="0" xfId="0" applyNumberFormat="1" applyFont="1" applyFill="1" applyAlignment="1">
      <alignment vertical="center"/>
    </xf>
    <xf numFmtId="0" fontId="3" fillId="33" borderId="0" xfId="0" applyFont="1" applyFill="1" applyAlignment="1">
      <alignment/>
    </xf>
    <xf numFmtId="0" fontId="3" fillId="33" borderId="0" xfId="0" applyFont="1" applyFill="1" applyAlignment="1">
      <alignment horizontal="left"/>
    </xf>
    <xf numFmtId="0" fontId="2" fillId="33" borderId="0" xfId="0" applyFont="1" applyFill="1" applyAlignment="1">
      <alignment/>
    </xf>
    <xf numFmtId="0" fontId="0" fillId="33" borderId="0" xfId="0" applyNumberFormat="1" applyFont="1" applyFill="1" applyAlignment="1">
      <alignment vertical="center"/>
    </xf>
    <xf numFmtId="0" fontId="2" fillId="33" borderId="0" xfId="0" applyFont="1" applyFill="1" applyAlignment="1">
      <alignment horizontal="center" vertical="center" wrapText="1"/>
    </xf>
    <xf numFmtId="0" fontId="3" fillId="33" borderId="0" xfId="0" applyFont="1" applyFill="1" applyAlignment="1">
      <alignment horizontal="left"/>
    </xf>
  </cellXfs>
  <cellStyles count="5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Обычный 5" xfId="55"/>
    <cellStyle name="Обычный_Алексеевский уведомление" xfId="56"/>
    <cellStyle name="Followed Hyperlink" xfId="57"/>
    <cellStyle name="Плохой" xfId="58"/>
    <cellStyle name="Пояснение" xfId="59"/>
    <cellStyle name="Примечание" xfId="60"/>
    <cellStyle name="Percent" xfId="61"/>
    <cellStyle name="Связанная ячейка" xfId="62"/>
    <cellStyle name="Текст предупреждения" xfId="63"/>
    <cellStyle name="Comma" xfId="64"/>
    <cellStyle name="Comma [0]" xfId="65"/>
    <cellStyle name="Хороший"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P1239"/>
  <sheetViews>
    <sheetView tabSelected="1" view="pageBreakPreview" zoomScaleSheetLayoutView="100" workbookViewId="0" topLeftCell="A1">
      <selection activeCell="C2" sqref="C2"/>
    </sheetView>
  </sheetViews>
  <sheetFormatPr defaultColWidth="9.140625" defaultRowHeight="12.75"/>
  <cols>
    <col min="1" max="1" width="33.7109375" style="46" customWidth="1"/>
    <col min="2" max="2" width="7.7109375" style="6" customWidth="1"/>
    <col min="3" max="3" width="15.421875" style="6" customWidth="1"/>
    <col min="4" max="4" width="8.140625" style="6" customWidth="1"/>
    <col min="5" max="5" width="19.421875" style="6" customWidth="1"/>
    <col min="6" max="6" width="16.28125" style="6" hidden="1" customWidth="1"/>
    <col min="7" max="7" width="14.421875" style="6" hidden="1" customWidth="1"/>
    <col min="8" max="16384" width="9.140625" style="6" customWidth="1"/>
  </cols>
  <sheetData>
    <row r="1" spans="1:7" s="5" customFormat="1" ht="16.5">
      <c r="A1" s="42"/>
      <c r="B1" s="43" t="s">
        <v>1082</v>
      </c>
      <c r="C1" s="43"/>
      <c r="D1" s="43"/>
      <c r="F1" s="43"/>
      <c r="G1" s="43"/>
    </row>
    <row r="2" spans="1:7" s="5" customFormat="1" ht="16.5">
      <c r="A2" s="42"/>
      <c r="B2" s="43" t="s">
        <v>792</v>
      </c>
      <c r="C2" s="43"/>
      <c r="D2" s="43"/>
      <c r="F2" s="43"/>
      <c r="G2" s="43"/>
    </row>
    <row r="3" spans="1:7" s="5" customFormat="1" ht="16.5">
      <c r="A3" s="42"/>
      <c r="B3" s="44" t="s">
        <v>793</v>
      </c>
      <c r="C3" s="44"/>
      <c r="D3" s="44"/>
      <c r="F3" s="44"/>
      <c r="G3" s="44"/>
    </row>
    <row r="4" spans="1:7" s="5" customFormat="1" ht="0.75" customHeight="1">
      <c r="A4" s="42"/>
      <c r="B4" s="43" t="s">
        <v>794</v>
      </c>
      <c r="C4" s="43"/>
      <c r="D4" s="43"/>
      <c r="F4" s="43"/>
      <c r="G4" s="43"/>
    </row>
    <row r="5" spans="1:5" s="5" customFormat="1" ht="16.5">
      <c r="A5" s="42"/>
      <c r="B5" s="45"/>
      <c r="C5" s="48" t="s">
        <v>1184</v>
      </c>
      <c r="D5" s="48"/>
      <c r="E5" s="48"/>
    </row>
    <row r="6" spans="1:7" s="5" customFormat="1" ht="16.5" customHeight="1">
      <c r="A6" s="47" t="s">
        <v>1148</v>
      </c>
      <c r="B6" s="47"/>
      <c r="C6" s="47"/>
      <c r="D6" s="47"/>
      <c r="E6" s="47"/>
      <c r="F6" s="47"/>
      <c r="G6" s="47"/>
    </row>
    <row r="7" spans="1:7" s="5" customFormat="1" ht="16.5">
      <c r="A7" s="47"/>
      <c r="B7" s="47"/>
      <c r="C7" s="47"/>
      <c r="D7" s="47"/>
      <c r="E7" s="47"/>
      <c r="F7" s="47"/>
      <c r="G7" s="47"/>
    </row>
    <row r="8" spans="1:7" s="5" customFormat="1" ht="66.75" customHeight="1">
      <c r="A8" s="47"/>
      <c r="B8" s="47"/>
      <c r="C8" s="47"/>
      <c r="D8" s="47"/>
      <c r="E8" s="47"/>
      <c r="F8" s="47"/>
      <c r="G8" s="47"/>
    </row>
    <row r="9" spans="1:7" s="5" customFormat="1" ht="16.5">
      <c r="A9" s="42"/>
      <c r="B9" s="45"/>
      <c r="E9" s="44" t="s">
        <v>1081</v>
      </c>
      <c r="F9" s="44"/>
      <c r="G9" s="44"/>
    </row>
    <row r="10" spans="1:7" ht="91.5" customHeight="1">
      <c r="A10" s="17" t="s">
        <v>0</v>
      </c>
      <c r="B10" s="14" t="s">
        <v>783</v>
      </c>
      <c r="C10" s="14" t="s">
        <v>1</v>
      </c>
      <c r="D10" s="14" t="s">
        <v>2</v>
      </c>
      <c r="E10" s="14" t="s">
        <v>762</v>
      </c>
      <c r="F10" s="14" t="s">
        <v>763</v>
      </c>
      <c r="G10" s="14" t="s">
        <v>764</v>
      </c>
    </row>
    <row r="11" spans="1:7" ht="16.5">
      <c r="A11" s="17">
        <v>1</v>
      </c>
      <c r="B11" s="14" t="s">
        <v>785</v>
      </c>
      <c r="C11" s="14" t="s">
        <v>786</v>
      </c>
      <c r="D11" s="14" t="s">
        <v>787</v>
      </c>
      <c r="E11" s="14" t="s">
        <v>788</v>
      </c>
      <c r="F11" s="14"/>
      <c r="G11" s="14"/>
    </row>
    <row r="12" spans="1:7" ht="45.75" customHeight="1">
      <c r="A12" s="17" t="s">
        <v>648</v>
      </c>
      <c r="B12" s="14" t="s">
        <v>649</v>
      </c>
      <c r="C12" s="18"/>
      <c r="D12" s="18"/>
      <c r="E12" s="3">
        <f>F12+G12</f>
        <v>292833</v>
      </c>
      <c r="F12" s="3">
        <f>F13+F24+F58+F72+F81+F86+F53</f>
        <v>254523</v>
      </c>
      <c r="G12" s="3">
        <f>G13+G24+G58+G72+G81+G86+G53</f>
        <v>38310</v>
      </c>
    </row>
    <row r="13" spans="1:7" s="7" customFormat="1" ht="124.5" customHeight="1">
      <c r="A13" s="17" t="s">
        <v>650</v>
      </c>
      <c r="B13" s="14" t="s">
        <v>651</v>
      </c>
      <c r="C13" s="14"/>
      <c r="D13" s="14"/>
      <c r="E13" s="3">
        <f>F13+G13</f>
        <v>6520</v>
      </c>
      <c r="F13" s="3">
        <f>F14+F19</f>
        <v>6520</v>
      </c>
      <c r="G13" s="3">
        <f>G14+G19</f>
        <v>0</v>
      </c>
    </row>
    <row r="14" spans="1:7" s="7" customFormat="1" ht="120.75" customHeight="1">
      <c r="A14" s="14" t="s">
        <v>945</v>
      </c>
      <c r="B14" s="14" t="s">
        <v>651</v>
      </c>
      <c r="C14" s="14" t="s">
        <v>718</v>
      </c>
      <c r="D14" s="14"/>
      <c r="E14" s="3">
        <f aca="true" t="shared" si="0" ref="E14:E20">F14+G14</f>
        <v>67</v>
      </c>
      <c r="F14" s="3">
        <f>F15</f>
        <v>67</v>
      </c>
      <c r="G14" s="3">
        <f>G15</f>
        <v>0</v>
      </c>
    </row>
    <row r="15" spans="1:7" s="7" customFormat="1" ht="156" customHeight="1">
      <c r="A15" s="14" t="s">
        <v>717</v>
      </c>
      <c r="B15" s="14" t="s">
        <v>651</v>
      </c>
      <c r="C15" s="14" t="s">
        <v>719</v>
      </c>
      <c r="D15" s="14"/>
      <c r="E15" s="3">
        <f t="shared" si="0"/>
        <v>67</v>
      </c>
      <c r="F15" s="3">
        <f>F16</f>
        <v>67</v>
      </c>
      <c r="G15" s="3">
        <f>G16</f>
        <v>0</v>
      </c>
    </row>
    <row r="16" spans="1:7" s="7" customFormat="1" ht="70.5" customHeight="1">
      <c r="A16" s="19" t="s">
        <v>652</v>
      </c>
      <c r="B16" s="2" t="s">
        <v>651</v>
      </c>
      <c r="C16" s="2" t="s">
        <v>720</v>
      </c>
      <c r="D16" s="2"/>
      <c r="E16" s="1">
        <f t="shared" si="0"/>
        <v>67</v>
      </c>
      <c r="F16" s="1">
        <f>F17+F18</f>
        <v>67</v>
      </c>
      <c r="G16" s="1">
        <f>G17+G18</f>
        <v>0</v>
      </c>
    </row>
    <row r="17" spans="1:7" s="7" customFormat="1" ht="171" customHeight="1">
      <c r="A17" s="19" t="s">
        <v>7</v>
      </c>
      <c r="B17" s="2" t="s">
        <v>651</v>
      </c>
      <c r="C17" s="2" t="s">
        <v>720</v>
      </c>
      <c r="D17" s="2" t="s">
        <v>3</v>
      </c>
      <c r="E17" s="1">
        <f t="shared" si="0"/>
        <v>30</v>
      </c>
      <c r="F17" s="1">
        <v>30</v>
      </c>
      <c r="G17" s="1"/>
    </row>
    <row r="18" spans="1:7" s="7" customFormat="1" ht="60" customHeight="1">
      <c r="A18" s="2" t="s">
        <v>8</v>
      </c>
      <c r="B18" s="2" t="s">
        <v>651</v>
      </c>
      <c r="C18" s="2" t="s">
        <v>720</v>
      </c>
      <c r="D18" s="2" t="s">
        <v>4</v>
      </c>
      <c r="E18" s="1">
        <f t="shared" si="0"/>
        <v>37</v>
      </c>
      <c r="F18" s="1">
        <v>37</v>
      </c>
      <c r="G18" s="1"/>
    </row>
    <row r="19" spans="1:250" s="7" customFormat="1" ht="29.25" customHeight="1">
      <c r="A19" s="17" t="s">
        <v>373</v>
      </c>
      <c r="B19" s="14" t="s">
        <v>651</v>
      </c>
      <c r="C19" s="14" t="s">
        <v>374</v>
      </c>
      <c r="D19" s="20"/>
      <c r="E19" s="3">
        <f t="shared" si="0"/>
        <v>6453</v>
      </c>
      <c r="F19" s="3">
        <f>F20</f>
        <v>6453</v>
      </c>
      <c r="G19" s="3">
        <f>G20</f>
        <v>0</v>
      </c>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c r="BW19" s="8"/>
      <c r="BX19" s="8"/>
      <c r="BY19" s="8"/>
      <c r="BZ19" s="8"/>
      <c r="CA19" s="8"/>
      <c r="CB19" s="8"/>
      <c r="CC19" s="8"/>
      <c r="CD19" s="8"/>
      <c r="CE19" s="8"/>
      <c r="CF19" s="8"/>
      <c r="CG19" s="8"/>
      <c r="CH19" s="8"/>
      <c r="CI19" s="8"/>
      <c r="CJ19" s="8"/>
      <c r="CK19" s="8"/>
      <c r="CL19" s="8"/>
      <c r="CM19" s="8"/>
      <c r="CN19" s="8"/>
      <c r="CO19" s="8"/>
      <c r="CP19" s="8"/>
      <c r="CQ19" s="8"/>
      <c r="CR19" s="8"/>
      <c r="CS19" s="8"/>
      <c r="CT19" s="8"/>
      <c r="CU19" s="8"/>
      <c r="CV19" s="8"/>
      <c r="CW19" s="8"/>
      <c r="CX19" s="8"/>
      <c r="CY19" s="8"/>
      <c r="CZ19" s="8"/>
      <c r="DA19" s="8"/>
      <c r="DB19" s="8"/>
      <c r="DC19" s="8"/>
      <c r="DD19" s="8"/>
      <c r="DE19" s="8"/>
      <c r="DF19" s="8"/>
      <c r="DG19" s="8"/>
      <c r="DH19" s="8"/>
      <c r="DI19" s="8"/>
      <c r="DJ19" s="8"/>
      <c r="DK19" s="8"/>
      <c r="DL19" s="8"/>
      <c r="DM19" s="8"/>
      <c r="DN19" s="8"/>
      <c r="DO19" s="8"/>
      <c r="DP19" s="8"/>
      <c r="DQ19" s="8"/>
      <c r="DR19" s="8"/>
      <c r="DS19" s="8"/>
      <c r="DT19" s="8"/>
      <c r="DU19" s="8"/>
      <c r="DV19" s="8"/>
      <c r="DW19" s="8"/>
      <c r="DX19" s="8"/>
      <c r="DY19" s="8"/>
      <c r="DZ19" s="8"/>
      <c r="EA19" s="8"/>
      <c r="EB19" s="8"/>
      <c r="EC19" s="8"/>
      <c r="ED19" s="8"/>
      <c r="EE19" s="8"/>
      <c r="EF19" s="8"/>
      <c r="EG19" s="8"/>
      <c r="EH19" s="8"/>
      <c r="EI19" s="8"/>
      <c r="EJ19" s="8"/>
      <c r="EK19" s="8"/>
      <c r="EL19" s="8"/>
      <c r="EM19" s="8"/>
      <c r="EN19" s="8"/>
      <c r="EO19" s="8"/>
      <c r="EP19" s="8"/>
      <c r="EQ19" s="8"/>
      <c r="ER19" s="8"/>
      <c r="ES19" s="8"/>
      <c r="ET19" s="8"/>
      <c r="EU19" s="8"/>
      <c r="EV19" s="8"/>
      <c r="EW19" s="8"/>
      <c r="EX19" s="8"/>
      <c r="EY19" s="8"/>
      <c r="EZ19" s="8"/>
      <c r="FA19" s="8"/>
      <c r="FB19" s="8"/>
      <c r="FC19" s="8"/>
      <c r="FD19" s="8"/>
      <c r="FE19" s="8"/>
      <c r="FF19" s="8"/>
      <c r="FG19" s="8"/>
      <c r="FH19" s="8"/>
      <c r="FI19" s="8"/>
      <c r="FJ19" s="8"/>
      <c r="FK19" s="8"/>
      <c r="FL19" s="8"/>
      <c r="FM19" s="8"/>
      <c r="FN19" s="8"/>
      <c r="FO19" s="8"/>
      <c r="FP19" s="8"/>
      <c r="FQ19" s="8"/>
      <c r="FR19" s="8"/>
      <c r="FS19" s="8"/>
      <c r="FT19" s="8"/>
      <c r="FU19" s="8"/>
      <c r="FV19" s="8"/>
      <c r="FW19" s="8"/>
      <c r="FX19" s="8"/>
      <c r="FY19" s="8"/>
      <c r="FZ19" s="8"/>
      <c r="GA19" s="8"/>
      <c r="GB19" s="8"/>
      <c r="GC19" s="8"/>
      <c r="GD19" s="8"/>
      <c r="GE19" s="8"/>
      <c r="GF19" s="8"/>
      <c r="GG19" s="8"/>
      <c r="GH19" s="8"/>
      <c r="GI19" s="8"/>
      <c r="GJ19" s="8"/>
      <c r="GK19" s="8"/>
      <c r="GL19" s="8"/>
      <c r="GM19" s="8"/>
      <c r="GN19" s="8"/>
      <c r="GO19" s="8"/>
      <c r="GP19" s="8"/>
      <c r="GQ19" s="8"/>
      <c r="GR19" s="8"/>
      <c r="GS19" s="8"/>
      <c r="GT19" s="8"/>
      <c r="GU19" s="8"/>
      <c r="GV19" s="8"/>
      <c r="GW19" s="8"/>
      <c r="GX19" s="8"/>
      <c r="GY19" s="8"/>
      <c r="GZ19" s="8"/>
      <c r="HA19" s="8"/>
      <c r="HB19" s="8"/>
      <c r="HC19" s="8"/>
      <c r="HD19" s="8"/>
      <c r="HE19" s="8"/>
      <c r="HF19" s="8"/>
      <c r="HG19" s="8"/>
      <c r="HH19" s="8"/>
      <c r="HI19" s="8"/>
      <c r="HJ19" s="8"/>
      <c r="HK19" s="8"/>
      <c r="HL19" s="8"/>
      <c r="HM19" s="8"/>
      <c r="HN19" s="8"/>
      <c r="HO19" s="8"/>
      <c r="HP19" s="8"/>
      <c r="HQ19" s="8"/>
      <c r="HR19" s="8"/>
      <c r="HS19" s="8"/>
      <c r="HT19" s="8"/>
      <c r="HU19" s="8"/>
      <c r="HV19" s="8"/>
      <c r="HW19" s="8"/>
      <c r="HX19" s="8"/>
      <c r="HY19" s="8"/>
      <c r="HZ19" s="8"/>
      <c r="IA19" s="8"/>
      <c r="IB19" s="8"/>
      <c r="IC19" s="8"/>
      <c r="ID19" s="8"/>
      <c r="IE19" s="8"/>
      <c r="IF19" s="8"/>
      <c r="IG19" s="8"/>
      <c r="IH19" s="8"/>
      <c r="II19" s="8"/>
      <c r="IJ19" s="8"/>
      <c r="IK19" s="8"/>
      <c r="IL19" s="8"/>
      <c r="IM19" s="8"/>
      <c r="IN19" s="8"/>
      <c r="IO19" s="8"/>
      <c r="IP19" s="8"/>
    </row>
    <row r="20" spans="1:7" s="7" customFormat="1" ht="87" customHeight="1">
      <c r="A20" s="17" t="s">
        <v>375</v>
      </c>
      <c r="B20" s="14" t="s">
        <v>651</v>
      </c>
      <c r="C20" s="14" t="s">
        <v>376</v>
      </c>
      <c r="D20" s="20"/>
      <c r="E20" s="3">
        <f t="shared" si="0"/>
        <v>6453</v>
      </c>
      <c r="F20" s="3">
        <f>F21</f>
        <v>6453</v>
      </c>
      <c r="G20" s="3">
        <f>G21</f>
        <v>0</v>
      </c>
    </row>
    <row r="21" spans="1:7" s="7" customFormat="1" ht="54" customHeight="1">
      <c r="A21" s="19" t="s">
        <v>652</v>
      </c>
      <c r="B21" s="2" t="s">
        <v>651</v>
      </c>
      <c r="C21" s="2" t="s">
        <v>653</v>
      </c>
      <c r="D21" s="2"/>
      <c r="E21" s="1">
        <f aca="true" t="shared" si="1" ref="E21:E32">F21+G21</f>
        <v>6453</v>
      </c>
      <c r="F21" s="1">
        <f>F22+F23</f>
        <v>6453</v>
      </c>
      <c r="G21" s="1">
        <f>G22+G23</f>
        <v>0</v>
      </c>
    </row>
    <row r="22" spans="1:7" s="7" customFormat="1" ht="165.75" customHeight="1">
      <c r="A22" s="19" t="s">
        <v>7</v>
      </c>
      <c r="B22" s="2" t="s">
        <v>651</v>
      </c>
      <c r="C22" s="2" t="s">
        <v>653</v>
      </c>
      <c r="D22" s="2" t="s">
        <v>3</v>
      </c>
      <c r="E22" s="1">
        <f t="shared" si="1"/>
        <v>6097</v>
      </c>
      <c r="F22" s="1">
        <v>6097</v>
      </c>
      <c r="G22" s="1"/>
    </row>
    <row r="23" spans="1:7" s="7" customFormat="1" ht="62.25" customHeight="1">
      <c r="A23" s="19" t="s">
        <v>8</v>
      </c>
      <c r="B23" s="2" t="s">
        <v>651</v>
      </c>
      <c r="C23" s="2" t="s">
        <v>653</v>
      </c>
      <c r="D23" s="2" t="s">
        <v>4</v>
      </c>
      <c r="E23" s="1">
        <f t="shared" si="1"/>
        <v>356</v>
      </c>
      <c r="F23" s="1">
        <v>356</v>
      </c>
      <c r="G23" s="1"/>
    </row>
    <row r="24" spans="1:7" s="7" customFormat="1" ht="142.5" customHeight="1">
      <c r="A24" s="17" t="s">
        <v>654</v>
      </c>
      <c r="B24" s="14" t="s">
        <v>655</v>
      </c>
      <c r="C24" s="14"/>
      <c r="D24" s="14"/>
      <c r="E24" s="3">
        <f t="shared" si="1"/>
        <v>217044</v>
      </c>
      <c r="F24" s="3">
        <f>F25+F33+F38+F42</f>
        <v>208037</v>
      </c>
      <c r="G24" s="3">
        <f>G25+G33+G38+G42</f>
        <v>9007</v>
      </c>
    </row>
    <row r="25" spans="1:7" s="7" customFormat="1" ht="123" customHeight="1">
      <c r="A25" s="17" t="s">
        <v>946</v>
      </c>
      <c r="B25" s="14" t="s">
        <v>655</v>
      </c>
      <c r="C25" s="14" t="s">
        <v>70</v>
      </c>
      <c r="D25" s="14"/>
      <c r="E25" s="3">
        <f t="shared" si="1"/>
        <v>2547</v>
      </c>
      <c r="F25" s="3">
        <f>F26</f>
        <v>350</v>
      </c>
      <c r="G25" s="3">
        <f>G26</f>
        <v>2197</v>
      </c>
    </row>
    <row r="26" spans="1:7" s="7" customFormat="1" ht="162" customHeight="1">
      <c r="A26" s="17" t="s">
        <v>966</v>
      </c>
      <c r="B26" s="14" t="s">
        <v>655</v>
      </c>
      <c r="C26" s="14" t="s">
        <v>656</v>
      </c>
      <c r="D26" s="14"/>
      <c r="E26" s="3">
        <f t="shared" si="1"/>
        <v>2547</v>
      </c>
      <c r="F26" s="3">
        <f>F28+F30</f>
        <v>350</v>
      </c>
      <c r="G26" s="3">
        <f>G28+G30</f>
        <v>2197</v>
      </c>
    </row>
    <row r="27" spans="1:7" s="7" customFormat="1" ht="143.25" customHeight="1">
      <c r="A27" s="17" t="s">
        <v>657</v>
      </c>
      <c r="B27" s="14" t="s">
        <v>655</v>
      </c>
      <c r="C27" s="14" t="s">
        <v>658</v>
      </c>
      <c r="D27" s="14"/>
      <c r="E27" s="3">
        <f t="shared" si="1"/>
        <v>2547</v>
      </c>
      <c r="F27" s="3">
        <f>F28+F30</f>
        <v>350</v>
      </c>
      <c r="G27" s="3">
        <f>G28+G30</f>
        <v>2197</v>
      </c>
    </row>
    <row r="28" spans="1:7" s="7" customFormat="1" ht="69.75" customHeight="1">
      <c r="A28" s="19" t="s">
        <v>65</v>
      </c>
      <c r="B28" s="2" t="s">
        <v>655</v>
      </c>
      <c r="C28" s="2" t="s">
        <v>659</v>
      </c>
      <c r="D28" s="2"/>
      <c r="E28" s="1">
        <f t="shared" si="1"/>
        <v>350</v>
      </c>
      <c r="F28" s="1">
        <f>F29</f>
        <v>350</v>
      </c>
      <c r="G28" s="1">
        <f>G29</f>
        <v>0</v>
      </c>
    </row>
    <row r="29" spans="1:7" s="7" customFormat="1" ht="170.25" customHeight="1">
      <c r="A29" s="19" t="s">
        <v>7</v>
      </c>
      <c r="B29" s="2" t="s">
        <v>655</v>
      </c>
      <c r="C29" s="2" t="s">
        <v>659</v>
      </c>
      <c r="D29" s="2" t="s">
        <v>3</v>
      </c>
      <c r="E29" s="1">
        <f t="shared" si="1"/>
        <v>350</v>
      </c>
      <c r="F29" s="1">
        <v>350</v>
      </c>
      <c r="G29" s="1"/>
    </row>
    <row r="30" spans="1:250" s="7" customFormat="1" ht="112.5" customHeight="1">
      <c r="A30" s="19" t="s">
        <v>660</v>
      </c>
      <c r="B30" s="2" t="s">
        <v>655</v>
      </c>
      <c r="C30" s="2" t="s">
        <v>661</v>
      </c>
      <c r="D30" s="2"/>
      <c r="E30" s="1">
        <f t="shared" si="1"/>
        <v>2197</v>
      </c>
      <c r="F30" s="1">
        <f>F31+F32</f>
        <v>0</v>
      </c>
      <c r="G30" s="1">
        <f>G31+G32</f>
        <v>2197</v>
      </c>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8"/>
      <c r="BX30" s="8"/>
      <c r="BY30" s="8"/>
      <c r="BZ30" s="8"/>
      <c r="CA30" s="8"/>
      <c r="CB30" s="8"/>
      <c r="CC30" s="8"/>
      <c r="CD30" s="8"/>
      <c r="CE30" s="8"/>
      <c r="CF30" s="8"/>
      <c r="CG30" s="8"/>
      <c r="CH30" s="8"/>
      <c r="CI30" s="8"/>
      <c r="CJ30" s="8"/>
      <c r="CK30" s="8"/>
      <c r="CL30" s="8"/>
      <c r="CM30" s="8"/>
      <c r="CN30" s="8"/>
      <c r="CO30" s="8"/>
      <c r="CP30" s="8"/>
      <c r="CQ30" s="8"/>
      <c r="CR30" s="8"/>
      <c r="CS30" s="8"/>
      <c r="CT30" s="8"/>
      <c r="CU30" s="8"/>
      <c r="CV30" s="8"/>
      <c r="CW30" s="8"/>
      <c r="CX30" s="8"/>
      <c r="CY30" s="8"/>
      <c r="CZ30" s="8"/>
      <c r="DA30" s="8"/>
      <c r="DB30" s="8"/>
      <c r="DC30" s="8"/>
      <c r="DD30" s="8"/>
      <c r="DE30" s="8"/>
      <c r="DF30" s="8"/>
      <c r="DG30" s="8"/>
      <c r="DH30" s="8"/>
      <c r="DI30" s="8"/>
      <c r="DJ30" s="8"/>
      <c r="DK30" s="8"/>
      <c r="DL30" s="8"/>
      <c r="DM30" s="8"/>
      <c r="DN30" s="8"/>
      <c r="DO30" s="8"/>
      <c r="DP30" s="8"/>
      <c r="DQ30" s="8"/>
      <c r="DR30" s="8"/>
      <c r="DS30" s="8"/>
      <c r="DT30" s="8"/>
      <c r="DU30" s="8"/>
      <c r="DV30" s="8"/>
      <c r="DW30" s="8"/>
      <c r="DX30" s="8"/>
      <c r="DY30" s="8"/>
      <c r="DZ30" s="8"/>
      <c r="EA30" s="8"/>
      <c r="EB30" s="8"/>
      <c r="EC30" s="8"/>
      <c r="ED30" s="8"/>
      <c r="EE30" s="8"/>
      <c r="EF30" s="8"/>
      <c r="EG30" s="8"/>
      <c r="EH30" s="8"/>
      <c r="EI30" s="8"/>
      <c r="EJ30" s="8"/>
      <c r="EK30" s="8"/>
      <c r="EL30" s="8"/>
      <c r="EM30" s="8"/>
      <c r="EN30" s="8"/>
      <c r="EO30" s="8"/>
      <c r="EP30" s="8"/>
      <c r="EQ30" s="8"/>
      <c r="ER30" s="8"/>
      <c r="ES30" s="8"/>
      <c r="ET30" s="8"/>
      <c r="EU30" s="8"/>
      <c r="EV30" s="8"/>
      <c r="EW30" s="8"/>
      <c r="EX30" s="8"/>
      <c r="EY30" s="8"/>
      <c r="EZ30" s="8"/>
      <c r="FA30" s="8"/>
      <c r="FB30" s="8"/>
      <c r="FC30" s="8"/>
      <c r="FD30" s="8"/>
      <c r="FE30" s="8"/>
      <c r="FF30" s="8"/>
      <c r="FG30" s="8"/>
      <c r="FH30" s="8"/>
      <c r="FI30" s="8"/>
      <c r="FJ30" s="8"/>
      <c r="FK30" s="8"/>
      <c r="FL30" s="8"/>
      <c r="FM30" s="8"/>
      <c r="FN30" s="8"/>
      <c r="FO30" s="8"/>
      <c r="FP30" s="8"/>
      <c r="FQ30" s="8"/>
      <c r="FR30" s="8"/>
      <c r="FS30" s="8"/>
      <c r="FT30" s="8"/>
      <c r="FU30" s="8"/>
      <c r="FV30" s="8"/>
      <c r="FW30" s="8"/>
      <c r="FX30" s="8"/>
      <c r="FY30" s="8"/>
      <c r="FZ30" s="8"/>
      <c r="GA30" s="8"/>
      <c r="GB30" s="8"/>
      <c r="GC30" s="8"/>
      <c r="GD30" s="8"/>
      <c r="GE30" s="8"/>
      <c r="GF30" s="8"/>
      <c r="GG30" s="8"/>
      <c r="GH30" s="8"/>
      <c r="GI30" s="8"/>
      <c r="GJ30" s="8"/>
      <c r="GK30" s="8"/>
      <c r="GL30" s="8"/>
      <c r="GM30" s="8"/>
      <c r="GN30" s="8"/>
      <c r="GO30" s="8"/>
      <c r="GP30" s="8"/>
      <c r="GQ30" s="8"/>
      <c r="GR30" s="8"/>
      <c r="GS30" s="8"/>
      <c r="GT30" s="8"/>
      <c r="GU30" s="8"/>
      <c r="GV30" s="8"/>
      <c r="GW30" s="8"/>
      <c r="GX30" s="8"/>
      <c r="GY30" s="8"/>
      <c r="GZ30" s="8"/>
      <c r="HA30" s="8"/>
      <c r="HB30" s="8"/>
      <c r="HC30" s="8"/>
      <c r="HD30" s="8"/>
      <c r="HE30" s="8"/>
      <c r="HF30" s="8"/>
      <c r="HG30" s="8"/>
      <c r="HH30" s="8"/>
      <c r="HI30" s="8"/>
      <c r="HJ30" s="8"/>
      <c r="HK30" s="8"/>
      <c r="HL30" s="8"/>
      <c r="HM30" s="8"/>
      <c r="HN30" s="8"/>
      <c r="HO30" s="8"/>
      <c r="HP30" s="8"/>
      <c r="HQ30" s="8"/>
      <c r="HR30" s="8"/>
      <c r="HS30" s="8"/>
      <c r="HT30" s="8"/>
      <c r="HU30" s="8"/>
      <c r="HV30" s="8"/>
      <c r="HW30" s="8"/>
      <c r="HX30" s="8"/>
      <c r="HY30" s="8"/>
      <c r="HZ30" s="8"/>
      <c r="IA30" s="8"/>
      <c r="IB30" s="8"/>
      <c r="IC30" s="8"/>
      <c r="ID30" s="8"/>
      <c r="IE30" s="8"/>
      <c r="IF30" s="8"/>
      <c r="IG30" s="8"/>
      <c r="IH30" s="8"/>
      <c r="II30" s="8"/>
      <c r="IJ30" s="8"/>
      <c r="IK30" s="8"/>
      <c r="IL30" s="8"/>
      <c r="IM30" s="8"/>
      <c r="IN30" s="8"/>
      <c r="IO30" s="8"/>
      <c r="IP30" s="8"/>
    </row>
    <row r="31" spans="1:7" s="7" customFormat="1" ht="161.25" customHeight="1">
      <c r="A31" s="19" t="s">
        <v>7</v>
      </c>
      <c r="B31" s="2" t="s">
        <v>655</v>
      </c>
      <c r="C31" s="2" t="s">
        <v>661</v>
      </c>
      <c r="D31" s="2" t="s">
        <v>3</v>
      </c>
      <c r="E31" s="1">
        <f t="shared" si="1"/>
        <v>1901</v>
      </c>
      <c r="F31" s="1"/>
      <c r="G31" s="1">
        <v>1901</v>
      </c>
    </row>
    <row r="32" spans="1:7" s="7" customFormat="1" ht="54.75" customHeight="1">
      <c r="A32" s="19" t="s">
        <v>8</v>
      </c>
      <c r="B32" s="2" t="s">
        <v>655</v>
      </c>
      <c r="C32" s="2" t="s">
        <v>661</v>
      </c>
      <c r="D32" s="2" t="s">
        <v>4</v>
      </c>
      <c r="E32" s="1">
        <f t="shared" si="1"/>
        <v>296</v>
      </c>
      <c r="F32" s="1"/>
      <c r="G32" s="1">
        <v>296</v>
      </c>
    </row>
    <row r="33" spans="1:7" s="7" customFormat="1" ht="97.5" customHeight="1">
      <c r="A33" s="17" t="s">
        <v>947</v>
      </c>
      <c r="B33" s="14" t="s">
        <v>655</v>
      </c>
      <c r="C33" s="14" t="s">
        <v>371</v>
      </c>
      <c r="D33" s="2"/>
      <c r="E33" s="3">
        <f aca="true" t="shared" si="2" ref="E33:E44">F33+G33</f>
        <v>465</v>
      </c>
      <c r="F33" s="3">
        <f aca="true" t="shared" si="3" ref="F33:G36">F34</f>
        <v>0</v>
      </c>
      <c r="G33" s="3">
        <f t="shared" si="3"/>
        <v>465</v>
      </c>
    </row>
    <row r="34" spans="1:7" s="7" customFormat="1" ht="60" customHeight="1">
      <c r="A34" s="17" t="s">
        <v>1036</v>
      </c>
      <c r="B34" s="14" t="s">
        <v>655</v>
      </c>
      <c r="C34" s="14" t="s">
        <v>1037</v>
      </c>
      <c r="D34" s="2"/>
      <c r="E34" s="3">
        <f t="shared" si="2"/>
        <v>465</v>
      </c>
      <c r="F34" s="3">
        <f t="shared" si="3"/>
        <v>0</v>
      </c>
      <c r="G34" s="3">
        <f t="shared" si="3"/>
        <v>465</v>
      </c>
    </row>
    <row r="35" spans="1:7" s="7" customFormat="1" ht="114.75" customHeight="1">
      <c r="A35" s="17" t="s">
        <v>728</v>
      </c>
      <c r="B35" s="14" t="s">
        <v>655</v>
      </c>
      <c r="C35" s="14" t="s">
        <v>1038</v>
      </c>
      <c r="D35" s="2"/>
      <c r="E35" s="3">
        <f t="shared" si="2"/>
        <v>465</v>
      </c>
      <c r="F35" s="3">
        <f t="shared" si="3"/>
        <v>0</v>
      </c>
      <c r="G35" s="3">
        <f t="shared" si="3"/>
        <v>465</v>
      </c>
    </row>
    <row r="36" spans="1:7" s="7" customFormat="1" ht="74.25" customHeight="1">
      <c r="A36" s="2" t="s">
        <v>729</v>
      </c>
      <c r="B36" s="2" t="s">
        <v>655</v>
      </c>
      <c r="C36" s="2" t="s">
        <v>1039</v>
      </c>
      <c r="D36" s="2"/>
      <c r="E36" s="1">
        <f t="shared" si="2"/>
        <v>465</v>
      </c>
      <c r="F36" s="1">
        <f t="shared" si="3"/>
        <v>0</v>
      </c>
      <c r="G36" s="1">
        <f t="shared" si="3"/>
        <v>465</v>
      </c>
    </row>
    <row r="37" spans="1:7" s="7" customFormat="1" ht="169.5" customHeight="1">
      <c r="A37" s="19" t="s">
        <v>7</v>
      </c>
      <c r="B37" s="2" t="s">
        <v>655</v>
      </c>
      <c r="C37" s="2" t="s">
        <v>1039</v>
      </c>
      <c r="D37" s="2" t="s">
        <v>3</v>
      </c>
      <c r="E37" s="1">
        <f t="shared" si="2"/>
        <v>465</v>
      </c>
      <c r="F37" s="1"/>
      <c r="G37" s="1">
        <v>465</v>
      </c>
    </row>
    <row r="38" spans="1:7" s="7" customFormat="1" ht="120" customHeight="1">
      <c r="A38" s="14" t="s">
        <v>945</v>
      </c>
      <c r="B38" s="14" t="s">
        <v>655</v>
      </c>
      <c r="C38" s="14" t="s">
        <v>718</v>
      </c>
      <c r="D38" s="14"/>
      <c r="E38" s="3">
        <f t="shared" si="2"/>
        <v>210</v>
      </c>
      <c r="F38" s="3">
        <f aca="true" t="shared" si="4" ref="F38:G40">F39</f>
        <v>210</v>
      </c>
      <c r="G38" s="3">
        <f t="shared" si="4"/>
        <v>0</v>
      </c>
    </row>
    <row r="39" spans="1:7" s="7" customFormat="1" ht="149.25" customHeight="1">
      <c r="A39" s="14" t="s">
        <v>717</v>
      </c>
      <c r="B39" s="14" t="s">
        <v>655</v>
      </c>
      <c r="C39" s="14" t="s">
        <v>719</v>
      </c>
      <c r="D39" s="14"/>
      <c r="E39" s="3">
        <f t="shared" si="2"/>
        <v>210</v>
      </c>
      <c r="F39" s="3">
        <f t="shared" si="4"/>
        <v>210</v>
      </c>
      <c r="G39" s="3">
        <f t="shared" si="4"/>
        <v>0</v>
      </c>
    </row>
    <row r="40" spans="1:7" s="7" customFormat="1" ht="58.5" customHeight="1">
      <c r="A40" s="2" t="s">
        <v>65</v>
      </c>
      <c r="B40" s="2" t="s">
        <v>655</v>
      </c>
      <c r="C40" s="2" t="s">
        <v>765</v>
      </c>
      <c r="D40" s="14"/>
      <c r="E40" s="1">
        <f t="shared" si="2"/>
        <v>210</v>
      </c>
      <c r="F40" s="1">
        <f t="shared" si="4"/>
        <v>210</v>
      </c>
      <c r="G40" s="1">
        <f t="shared" si="4"/>
        <v>0</v>
      </c>
    </row>
    <row r="41" spans="1:7" s="7" customFormat="1" ht="62.25" customHeight="1">
      <c r="A41" s="2" t="s">
        <v>8</v>
      </c>
      <c r="B41" s="2" t="s">
        <v>655</v>
      </c>
      <c r="C41" s="2" t="s">
        <v>765</v>
      </c>
      <c r="D41" s="2" t="s">
        <v>4</v>
      </c>
      <c r="E41" s="1">
        <f t="shared" si="2"/>
        <v>210</v>
      </c>
      <c r="F41" s="1">
        <v>210</v>
      </c>
      <c r="G41" s="1"/>
    </row>
    <row r="42" spans="1:7" s="7" customFormat="1" ht="26.25" customHeight="1">
      <c r="A42" s="17" t="s">
        <v>373</v>
      </c>
      <c r="B42" s="14" t="s">
        <v>655</v>
      </c>
      <c r="C42" s="14" t="s">
        <v>374</v>
      </c>
      <c r="D42" s="14"/>
      <c r="E42" s="3">
        <f t="shared" si="2"/>
        <v>213822</v>
      </c>
      <c r="F42" s="3">
        <f>F43</f>
        <v>207477</v>
      </c>
      <c r="G42" s="3">
        <f>G43</f>
        <v>6345</v>
      </c>
    </row>
    <row r="43" spans="1:7" s="7" customFormat="1" ht="78" customHeight="1">
      <c r="A43" s="17" t="s">
        <v>375</v>
      </c>
      <c r="B43" s="14" t="s">
        <v>655</v>
      </c>
      <c r="C43" s="14" t="s">
        <v>376</v>
      </c>
      <c r="D43" s="14"/>
      <c r="E43" s="3">
        <f t="shared" si="2"/>
        <v>213822</v>
      </c>
      <c r="F43" s="3">
        <f>F44+F50+F48</f>
        <v>207477</v>
      </c>
      <c r="G43" s="3">
        <f>G44+G50+G48</f>
        <v>6345</v>
      </c>
    </row>
    <row r="44" spans="1:7" s="7" customFormat="1" ht="56.25" customHeight="1">
      <c r="A44" s="2" t="s">
        <v>65</v>
      </c>
      <c r="B44" s="2" t="s">
        <v>655</v>
      </c>
      <c r="C44" s="2" t="s">
        <v>455</v>
      </c>
      <c r="D44" s="2"/>
      <c r="E44" s="1">
        <f t="shared" si="2"/>
        <v>207477</v>
      </c>
      <c r="F44" s="1">
        <f>F45+F46+F47</f>
        <v>207477</v>
      </c>
      <c r="G44" s="1">
        <f>G45+G46+G47</f>
        <v>0</v>
      </c>
    </row>
    <row r="45" spans="1:7" s="7" customFormat="1" ht="165.75" customHeight="1">
      <c r="A45" s="19" t="s">
        <v>7</v>
      </c>
      <c r="B45" s="2" t="s">
        <v>655</v>
      </c>
      <c r="C45" s="2" t="s">
        <v>455</v>
      </c>
      <c r="D45" s="2" t="s">
        <v>3</v>
      </c>
      <c r="E45" s="1">
        <f aca="true" t="shared" si="5" ref="E45:E86">F45+G45</f>
        <v>171115</v>
      </c>
      <c r="F45" s="1">
        <f>35568+29017+106530</f>
        <v>171115</v>
      </c>
      <c r="G45" s="1"/>
    </row>
    <row r="46" spans="1:7" s="7" customFormat="1" ht="63.75" customHeight="1">
      <c r="A46" s="19" t="s">
        <v>8</v>
      </c>
      <c r="B46" s="2" t="s">
        <v>655</v>
      </c>
      <c r="C46" s="2" t="s">
        <v>455</v>
      </c>
      <c r="D46" s="2" t="s">
        <v>4</v>
      </c>
      <c r="E46" s="1">
        <f t="shared" si="5"/>
        <v>31822</v>
      </c>
      <c r="F46" s="1">
        <f>8541+5465+300+17785-19-250</f>
        <v>31822</v>
      </c>
      <c r="G46" s="1"/>
    </row>
    <row r="47" spans="1:7" s="7" customFormat="1" ht="44.25" customHeight="1">
      <c r="A47" s="19" t="s">
        <v>6</v>
      </c>
      <c r="B47" s="2" t="s">
        <v>655</v>
      </c>
      <c r="C47" s="2" t="s">
        <v>455</v>
      </c>
      <c r="D47" s="2" t="s">
        <v>5</v>
      </c>
      <c r="E47" s="1">
        <f t="shared" si="5"/>
        <v>4540</v>
      </c>
      <c r="F47" s="1">
        <f>691+42+3557+250</f>
        <v>4540</v>
      </c>
      <c r="G47" s="1"/>
    </row>
    <row r="48" spans="1:7" s="7" customFormat="1" ht="75" customHeight="1">
      <c r="A48" s="2" t="s">
        <v>1085</v>
      </c>
      <c r="B48" s="2" t="s">
        <v>655</v>
      </c>
      <c r="C48" s="2" t="s">
        <v>1097</v>
      </c>
      <c r="D48" s="2"/>
      <c r="E48" s="1">
        <f t="shared" si="5"/>
        <v>4800</v>
      </c>
      <c r="F48" s="1">
        <f>F49</f>
        <v>0</v>
      </c>
      <c r="G48" s="1">
        <f>G49</f>
        <v>4800</v>
      </c>
    </row>
    <row r="49" spans="1:7" s="7" customFormat="1" ht="63.75" customHeight="1">
      <c r="A49" s="2" t="s">
        <v>8</v>
      </c>
      <c r="B49" s="2" t="s">
        <v>655</v>
      </c>
      <c r="C49" s="2" t="s">
        <v>1097</v>
      </c>
      <c r="D49" s="2" t="s">
        <v>4</v>
      </c>
      <c r="E49" s="1">
        <f t="shared" si="5"/>
        <v>4800</v>
      </c>
      <c r="F49" s="1"/>
      <c r="G49" s="1">
        <v>4800</v>
      </c>
    </row>
    <row r="50" spans="1:7" s="7" customFormat="1" ht="97.5" customHeight="1">
      <c r="A50" s="19" t="s">
        <v>662</v>
      </c>
      <c r="B50" s="2" t="s">
        <v>655</v>
      </c>
      <c r="C50" s="2" t="s">
        <v>663</v>
      </c>
      <c r="D50" s="2"/>
      <c r="E50" s="1">
        <f t="shared" si="5"/>
        <v>1545</v>
      </c>
      <c r="F50" s="1">
        <f>F51+F52</f>
        <v>0</v>
      </c>
      <c r="G50" s="1">
        <f>G51+G52</f>
        <v>1545</v>
      </c>
    </row>
    <row r="51" spans="1:7" s="7" customFormat="1" ht="174" customHeight="1">
      <c r="A51" s="19" t="s">
        <v>7</v>
      </c>
      <c r="B51" s="2" t="s">
        <v>655</v>
      </c>
      <c r="C51" s="2" t="s">
        <v>663</v>
      </c>
      <c r="D51" s="2" t="s">
        <v>3</v>
      </c>
      <c r="E51" s="1">
        <f t="shared" si="5"/>
        <v>1395</v>
      </c>
      <c r="F51" s="1"/>
      <c r="G51" s="1">
        <v>1395</v>
      </c>
    </row>
    <row r="52" spans="1:7" s="7" customFormat="1" ht="64.5" customHeight="1">
      <c r="A52" s="19" t="s">
        <v>8</v>
      </c>
      <c r="B52" s="2" t="s">
        <v>655</v>
      </c>
      <c r="C52" s="2" t="s">
        <v>663</v>
      </c>
      <c r="D52" s="2" t="s">
        <v>4</v>
      </c>
      <c r="E52" s="1">
        <f t="shared" si="5"/>
        <v>150</v>
      </c>
      <c r="F52" s="1"/>
      <c r="G52" s="1">
        <v>150</v>
      </c>
    </row>
    <row r="53" spans="1:7" s="7" customFormat="1" ht="24" customHeight="1">
      <c r="A53" s="14" t="s">
        <v>807</v>
      </c>
      <c r="B53" s="14" t="s">
        <v>806</v>
      </c>
      <c r="C53" s="14"/>
      <c r="D53" s="14"/>
      <c r="E53" s="3">
        <f t="shared" si="5"/>
        <v>48</v>
      </c>
      <c r="F53" s="3">
        <f aca="true" t="shared" si="6" ref="F53:G56">F54</f>
        <v>0</v>
      </c>
      <c r="G53" s="3">
        <f t="shared" si="6"/>
        <v>48</v>
      </c>
    </row>
    <row r="54" spans="1:7" s="7" customFormat="1" ht="30" customHeight="1">
      <c r="A54" s="17" t="s">
        <v>373</v>
      </c>
      <c r="B54" s="14" t="s">
        <v>806</v>
      </c>
      <c r="C54" s="14" t="s">
        <v>374</v>
      </c>
      <c r="D54" s="14"/>
      <c r="E54" s="3">
        <f t="shared" si="5"/>
        <v>48</v>
      </c>
      <c r="F54" s="3">
        <f t="shared" si="6"/>
        <v>0</v>
      </c>
      <c r="G54" s="3">
        <f t="shared" si="6"/>
        <v>48</v>
      </c>
    </row>
    <row r="55" spans="1:7" s="7" customFormat="1" ht="90" customHeight="1">
      <c r="A55" s="17" t="s">
        <v>375</v>
      </c>
      <c r="B55" s="14" t="s">
        <v>806</v>
      </c>
      <c r="C55" s="14" t="s">
        <v>376</v>
      </c>
      <c r="D55" s="14"/>
      <c r="E55" s="3">
        <f t="shared" si="5"/>
        <v>48</v>
      </c>
      <c r="F55" s="3">
        <f t="shared" si="6"/>
        <v>0</v>
      </c>
      <c r="G55" s="3">
        <f t="shared" si="6"/>
        <v>48</v>
      </c>
    </row>
    <row r="56" spans="1:7" s="7" customFormat="1" ht="123" customHeight="1">
      <c r="A56" s="2" t="s">
        <v>809</v>
      </c>
      <c r="B56" s="2" t="s">
        <v>806</v>
      </c>
      <c r="C56" s="2" t="s">
        <v>808</v>
      </c>
      <c r="D56" s="2"/>
      <c r="E56" s="1">
        <f t="shared" si="5"/>
        <v>48</v>
      </c>
      <c r="F56" s="1">
        <f t="shared" si="6"/>
        <v>0</v>
      </c>
      <c r="G56" s="1">
        <f t="shared" si="6"/>
        <v>48</v>
      </c>
    </row>
    <row r="57" spans="1:7" s="7" customFormat="1" ht="33" customHeight="1">
      <c r="A57" s="2" t="s">
        <v>6</v>
      </c>
      <c r="B57" s="2" t="s">
        <v>806</v>
      </c>
      <c r="C57" s="2" t="s">
        <v>808</v>
      </c>
      <c r="D57" s="2" t="s">
        <v>5</v>
      </c>
      <c r="E57" s="1">
        <f t="shared" si="5"/>
        <v>48</v>
      </c>
      <c r="F57" s="1"/>
      <c r="G57" s="1">
        <v>48</v>
      </c>
    </row>
    <row r="58" spans="1:7" s="7" customFormat="1" ht="108" customHeight="1">
      <c r="A58" s="17" t="s">
        <v>664</v>
      </c>
      <c r="B58" s="14" t="s">
        <v>665</v>
      </c>
      <c r="C58" s="14"/>
      <c r="D58" s="14"/>
      <c r="E58" s="3">
        <f t="shared" si="5"/>
        <v>6097</v>
      </c>
      <c r="F58" s="3">
        <f>F59+F64</f>
        <v>6097</v>
      </c>
      <c r="G58" s="3">
        <f>G59+G64</f>
        <v>0</v>
      </c>
    </row>
    <row r="59" spans="1:7" s="7" customFormat="1" ht="120.75" customHeight="1">
      <c r="A59" s="14" t="s">
        <v>945</v>
      </c>
      <c r="B59" s="14" t="s">
        <v>665</v>
      </c>
      <c r="C59" s="14" t="s">
        <v>718</v>
      </c>
      <c r="D59" s="14"/>
      <c r="E59" s="3">
        <f t="shared" si="5"/>
        <v>65</v>
      </c>
      <c r="F59" s="3">
        <f>F60</f>
        <v>65</v>
      </c>
      <c r="G59" s="3">
        <f>G60</f>
        <v>0</v>
      </c>
    </row>
    <row r="60" spans="1:7" s="7" customFormat="1" ht="147.75" customHeight="1">
      <c r="A60" s="14" t="s">
        <v>717</v>
      </c>
      <c r="B60" s="14" t="s">
        <v>665</v>
      </c>
      <c r="C60" s="14" t="s">
        <v>719</v>
      </c>
      <c r="D60" s="14"/>
      <c r="E60" s="3">
        <f t="shared" si="5"/>
        <v>65</v>
      </c>
      <c r="F60" s="3">
        <f>F61</f>
        <v>65</v>
      </c>
      <c r="G60" s="3">
        <f>G61</f>
        <v>0</v>
      </c>
    </row>
    <row r="61" spans="1:7" s="7" customFormat="1" ht="76.5" customHeight="1">
      <c r="A61" s="19" t="s">
        <v>741</v>
      </c>
      <c r="B61" s="2" t="s">
        <v>665</v>
      </c>
      <c r="C61" s="2" t="s">
        <v>761</v>
      </c>
      <c r="D61" s="2"/>
      <c r="E61" s="1">
        <f t="shared" si="5"/>
        <v>65</v>
      </c>
      <c r="F61" s="1">
        <f>F62+F63</f>
        <v>65</v>
      </c>
      <c r="G61" s="1">
        <f>G62+G63</f>
        <v>0</v>
      </c>
    </row>
    <row r="62" spans="1:7" s="7" customFormat="1" ht="165" customHeight="1">
      <c r="A62" s="19" t="s">
        <v>7</v>
      </c>
      <c r="B62" s="2" t="s">
        <v>665</v>
      </c>
      <c r="C62" s="2" t="s">
        <v>761</v>
      </c>
      <c r="D62" s="2" t="s">
        <v>3</v>
      </c>
      <c r="E62" s="1">
        <f t="shared" si="5"/>
        <v>30</v>
      </c>
      <c r="F62" s="1">
        <v>30</v>
      </c>
      <c r="G62" s="1"/>
    </row>
    <row r="63" spans="1:7" s="7" customFormat="1" ht="57" customHeight="1">
      <c r="A63" s="2" t="s">
        <v>8</v>
      </c>
      <c r="B63" s="2" t="s">
        <v>665</v>
      </c>
      <c r="C63" s="2" t="s">
        <v>761</v>
      </c>
      <c r="D63" s="2" t="s">
        <v>4</v>
      </c>
      <c r="E63" s="1">
        <f t="shared" si="5"/>
        <v>35</v>
      </c>
      <c r="F63" s="1">
        <v>35</v>
      </c>
      <c r="G63" s="1"/>
    </row>
    <row r="64" spans="1:7" s="7" customFormat="1" ht="25.5" customHeight="1">
      <c r="A64" s="17" t="s">
        <v>373</v>
      </c>
      <c r="B64" s="14" t="s">
        <v>665</v>
      </c>
      <c r="C64" s="14" t="s">
        <v>374</v>
      </c>
      <c r="D64" s="14"/>
      <c r="E64" s="3">
        <f t="shared" si="5"/>
        <v>6032</v>
      </c>
      <c r="F64" s="3">
        <f>F65</f>
        <v>6032</v>
      </c>
      <c r="G64" s="3">
        <f>G65</f>
        <v>0</v>
      </c>
    </row>
    <row r="65" spans="1:7" s="7" customFormat="1" ht="93.75" customHeight="1">
      <c r="A65" s="17" t="s">
        <v>375</v>
      </c>
      <c r="B65" s="14" t="s">
        <v>665</v>
      </c>
      <c r="C65" s="14" t="s">
        <v>376</v>
      </c>
      <c r="D65" s="14"/>
      <c r="E65" s="3">
        <f t="shared" si="5"/>
        <v>6032</v>
      </c>
      <c r="F65" s="3">
        <f>F66+F68</f>
        <v>6032</v>
      </c>
      <c r="G65" s="3">
        <f>G66+G68</f>
        <v>0</v>
      </c>
    </row>
    <row r="66" spans="1:7" s="7" customFormat="1" ht="99.75" customHeight="1">
      <c r="A66" s="19" t="s">
        <v>742</v>
      </c>
      <c r="B66" s="2" t="s">
        <v>665</v>
      </c>
      <c r="C66" s="2" t="s">
        <v>666</v>
      </c>
      <c r="D66" s="2"/>
      <c r="E66" s="1">
        <f t="shared" si="5"/>
        <v>2525</v>
      </c>
      <c r="F66" s="1">
        <f>F67</f>
        <v>2525</v>
      </c>
      <c r="G66" s="1">
        <f>G67</f>
        <v>0</v>
      </c>
    </row>
    <row r="67" spans="1:7" s="7" customFormat="1" ht="165" customHeight="1">
      <c r="A67" s="19" t="s">
        <v>7</v>
      </c>
      <c r="B67" s="2" t="s">
        <v>665</v>
      </c>
      <c r="C67" s="2" t="s">
        <v>666</v>
      </c>
      <c r="D67" s="2" t="s">
        <v>3</v>
      </c>
      <c r="E67" s="1">
        <f t="shared" si="5"/>
        <v>2525</v>
      </c>
      <c r="F67" s="1">
        <v>2525</v>
      </c>
      <c r="G67" s="1"/>
    </row>
    <row r="68" spans="1:7" s="7" customFormat="1" ht="69" customHeight="1">
      <c r="A68" s="19" t="s">
        <v>741</v>
      </c>
      <c r="B68" s="2" t="s">
        <v>665</v>
      </c>
      <c r="C68" s="2" t="s">
        <v>667</v>
      </c>
      <c r="D68" s="2"/>
      <c r="E68" s="1">
        <f t="shared" si="5"/>
        <v>3507</v>
      </c>
      <c r="F68" s="1">
        <f>F69+F70+F71</f>
        <v>3507</v>
      </c>
      <c r="G68" s="1">
        <f>G69+G70+G71</f>
        <v>0</v>
      </c>
    </row>
    <row r="69" spans="1:7" s="7" customFormat="1" ht="168" customHeight="1">
      <c r="A69" s="19" t="s">
        <v>7</v>
      </c>
      <c r="B69" s="2" t="s">
        <v>665</v>
      </c>
      <c r="C69" s="2" t="s">
        <v>667</v>
      </c>
      <c r="D69" s="2" t="s">
        <v>3</v>
      </c>
      <c r="E69" s="1">
        <f t="shared" si="5"/>
        <v>3392</v>
      </c>
      <c r="F69" s="1">
        <v>3392</v>
      </c>
      <c r="G69" s="1"/>
    </row>
    <row r="70" spans="1:7" s="7" customFormat="1" ht="54" customHeight="1">
      <c r="A70" s="19" t="s">
        <v>8</v>
      </c>
      <c r="B70" s="2" t="s">
        <v>665</v>
      </c>
      <c r="C70" s="2" t="s">
        <v>667</v>
      </c>
      <c r="D70" s="2" t="s">
        <v>4</v>
      </c>
      <c r="E70" s="1">
        <f t="shared" si="5"/>
        <v>96</v>
      </c>
      <c r="F70" s="1">
        <v>96</v>
      </c>
      <c r="G70" s="1"/>
    </row>
    <row r="71" spans="1:7" s="7" customFormat="1" ht="36.75" customHeight="1">
      <c r="A71" s="19" t="s">
        <v>6</v>
      </c>
      <c r="B71" s="2" t="s">
        <v>665</v>
      </c>
      <c r="C71" s="2" t="s">
        <v>667</v>
      </c>
      <c r="D71" s="2" t="s">
        <v>5</v>
      </c>
      <c r="E71" s="1">
        <f t="shared" si="5"/>
        <v>19</v>
      </c>
      <c r="F71" s="1">
        <v>19</v>
      </c>
      <c r="G71" s="1"/>
    </row>
    <row r="72" spans="1:250" s="7" customFormat="1" ht="47.25" customHeight="1">
      <c r="A72" s="17" t="s">
        <v>668</v>
      </c>
      <c r="B72" s="14" t="s">
        <v>669</v>
      </c>
      <c r="C72" s="14"/>
      <c r="D72" s="14"/>
      <c r="E72" s="3">
        <f t="shared" si="5"/>
        <v>5971</v>
      </c>
      <c r="F72" s="3">
        <f>F73</f>
        <v>5971</v>
      </c>
      <c r="G72" s="3">
        <f>G73</f>
        <v>0</v>
      </c>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c r="AY72" s="8"/>
      <c r="AZ72" s="8"/>
      <c r="BA72" s="8"/>
      <c r="BB72" s="8"/>
      <c r="BC72" s="8"/>
      <c r="BD72" s="8"/>
      <c r="BE72" s="8"/>
      <c r="BF72" s="8"/>
      <c r="BG72" s="8"/>
      <c r="BH72" s="8"/>
      <c r="BI72" s="8"/>
      <c r="BJ72" s="8"/>
      <c r="BK72" s="8"/>
      <c r="BL72" s="8"/>
      <c r="BM72" s="8"/>
      <c r="BN72" s="8"/>
      <c r="BO72" s="8"/>
      <c r="BP72" s="8"/>
      <c r="BQ72" s="8"/>
      <c r="BR72" s="8"/>
      <c r="BS72" s="8"/>
      <c r="BT72" s="8"/>
      <c r="BU72" s="8"/>
      <c r="BV72" s="8"/>
      <c r="BW72" s="8"/>
      <c r="BX72" s="8"/>
      <c r="BY72" s="8"/>
      <c r="BZ72" s="8"/>
      <c r="CA72" s="8"/>
      <c r="CB72" s="8"/>
      <c r="CC72" s="8"/>
      <c r="CD72" s="8"/>
      <c r="CE72" s="8"/>
      <c r="CF72" s="8"/>
      <c r="CG72" s="8"/>
      <c r="CH72" s="8"/>
      <c r="CI72" s="8"/>
      <c r="CJ72" s="8"/>
      <c r="CK72" s="8"/>
      <c r="CL72" s="8"/>
      <c r="CM72" s="8"/>
      <c r="CN72" s="8"/>
      <c r="CO72" s="8"/>
      <c r="CP72" s="8"/>
      <c r="CQ72" s="8"/>
      <c r="CR72" s="8"/>
      <c r="CS72" s="8"/>
      <c r="CT72" s="8"/>
      <c r="CU72" s="8"/>
      <c r="CV72" s="8"/>
      <c r="CW72" s="8"/>
      <c r="CX72" s="8"/>
      <c r="CY72" s="8"/>
      <c r="CZ72" s="8"/>
      <c r="DA72" s="8"/>
      <c r="DB72" s="8"/>
      <c r="DC72" s="8"/>
      <c r="DD72" s="8"/>
      <c r="DE72" s="8"/>
      <c r="DF72" s="8"/>
      <c r="DG72" s="8"/>
      <c r="DH72" s="8"/>
      <c r="DI72" s="8"/>
      <c r="DJ72" s="8"/>
      <c r="DK72" s="8"/>
      <c r="DL72" s="8"/>
      <c r="DM72" s="8"/>
      <c r="DN72" s="8"/>
      <c r="DO72" s="8"/>
      <c r="DP72" s="8"/>
      <c r="DQ72" s="8"/>
      <c r="DR72" s="8"/>
      <c r="DS72" s="8"/>
      <c r="DT72" s="8"/>
      <c r="DU72" s="8"/>
      <c r="DV72" s="8"/>
      <c r="DW72" s="8"/>
      <c r="DX72" s="8"/>
      <c r="DY72" s="8"/>
      <c r="DZ72" s="8"/>
      <c r="EA72" s="8"/>
      <c r="EB72" s="8"/>
      <c r="EC72" s="8"/>
      <c r="ED72" s="8"/>
      <c r="EE72" s="8"/>
      <c r="EF72" s="8"/>
      <c r="EG72" s="8"/>
      <c r="EH72" s="8"/>
      <c r="EI72" s="8"/>
      <c r="EJ72" s="8"/>
      <c r="EK72" s="8"/>
      <c r="EL72" s="8"/>
      <c r="EM72" s="8"/>
      <c r="EN72" s="8"/>
      <c r="EO72" s="8"/>
      <c r="EP72" s="8"/>
      <c r="EQ72" s="8"/>
      <c r="ER72" s="8"/>
      <c r="ES72" s="8"/>
      <c r="ET72" s="8"/>
      <c r="EU72" s="8"/>
      <c r="EV72" s="8"/>
      <c r="EW72" s="8"/>
      <c r="EX72" s="8"/>
      <c r="EY72" s="8"/>
      <c r="EZ72" s="8"/>
      <c r="FA72" s="8"/>
      <c r="FB72" s="8"/>
      <c r="FC72" s="8"/>
      <c r="FD72" s="8"/>
      <c r="FE72" s="8"/>
      <c r="FF72" s="8"/>
      <c r="FG72" s="8"/>
      <c r="FH72" s="8"/>
      <c r="FI72" s="8"/>
      <c r="FJ72" s="8"/>
      <c r="FK72" s="8"/>
      <c r="FL72" s="8"/>
      <c r="FM72" s="8"/>
      <c r="FN72" s="8"/>
      <c r="FO72" s="8"/>
      <c r="FP72" s="8"/>
      <c r="FQ72" s="8"/>
      <c r="FR72" s="8"/>
      <c r="FS72" s="8"/>
      <c r="FT72" s="8"/>
      <c r="FU72" s="8"/>
      <c r="FV72" s="8"/>
      <c r="FW72" s="8"/>
      <c r="FX72" s="8"/>
      <c r="FY72" s="8"/>
      <c r="FZ72" s="8"/>
      <c r="GA72" s="8"/>
      <c r="GB72" s="8"/>
      <c r="GC72" s="8"/>
      <c r="GD72" s="8"/>
      <c r="GE72" s="8"/>
      <c r="GF72" s="8"/>
      <c r="GG72" s="8"/>
      <c r="GH72" s="8"/>
      <c r="GI72" s="8"/>
      <c r="GJ72" s="8"/>
      <c r="GK72" s="8"/>
      <c r="GL72" s="8"/>
      <c r="GM72" s="8"/>
      <c r="GN72" s="8"/>
      <c r="GO72" s="8"/>
      <c r="GP72" s="8"/>
      <c r="GQ72" s="8"/>
      <c r="GR72" s="8"/>
      <c r="GS72" s="8"/>
      <c r="GT72" s="8"/>
      <c r="GU72" s="8"/>
      <c r="GV72" s="8"/>
      <c r="GW72" s="8"/>
      <c r="GX72" s="8"/>
      <c r="GY72" s="8"/>
      <c r="GZ72" s="8"/>
      <c r="HA72" s="8"/>
      <c r="HB72" s="8"/>
      <c r="HC72" s="8"/>
      <c r="HD72" s="8"/>
      <c r="HE72" s="8"/>
      <c r="HF72" s="8"/>
      <c r="HG72" s="8"/>
      <c r="HH72" s="8"/>
      <c r="HI72" s="8"/>
      <c r="HJ72" s="8"/>
      <c r="HK72" s="8"/>
      <c r="HL72" s="8"/>
      <c r="HM72" s="8"/>
      <c r="HN72" s="8"/>
      <c r="HO72" s="8"/>
      <c r="HP72" s="8"/>
      <c r="HQ72" s="8"/>
      <c r="HR72" s="8"/>
      <c r="HS72" s="8"/>
      <c r="HT72" s="8"/>
      <c r="HU72" s="8"/>
      <c r="HV72" s="8"/>
      <c r="HW72" s="8"/>
      <c r="HX72" s="8"/>
      <c r="HY72" s="8"/>
      <c r="HZ72" s="8"/>
      <c r="IA72" s="8"/>
      <c r="IB72" s="8"/>
      <c r="IC72" s="8"/>
      <c r="ID72" s="8"/>
      <c r="IE72" s="8"/>
      <c r="IF72" s="8"/>
      <c r="IG72" s="8"/>
      <c r="IH72" s="8"/>
      <c r="II72" s="8"/>
      <c r="IJ72" s="8"/>
      <c r="IK72" s="8"/>
      <c r="IL72" s="8"/>
      <c r="IM72" s="8"/>
      <c r="IN72" s="8"/>
      <c r="IO72" s="8"/>
      <c r="IP72" s="8"/>
    </row>
    <row r="73" spans="1:250" s="7" customFormat="1" ht="23.25" customHeight="1">
      <c r="A73" s="17" t="s">
        <v>373</v>
      </c>
      <c r="B73" s="14" t="s">
        <v>669</v>
      </c>
      <c r="C73" s="14" t="s">
        <v>374</v>
      </c>
      <c r="D73" s="14"/>
      <c r="E73" s="3">
        <f t="shared" si="5"/>
        <v>5971</v>
      </c>
      <c r="F73" s="3">
        <f>F74</f>
        <v>5971</v>
      </c>
      <c r="G73" s="3">
        <f>G74</f>
        <v>0</v>
      </c>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c r="AN73" s="8"/>
      <c r="AO73" s="8"/>
      <c r="AP73" s="8"/>
      <c r="AQ73" s="8"/>
      <c r="AR73" s="8"/>
      <c r="AS73" s="8"/>
      <c r="AT73" s="8"/>
      <c r="AU73" s="8"/>
      <c r="AV73" s="8"/>
      <c r="AW73" s="8"/>
      <c r="AX73" s="8"/>
      <c r="AY73" s="8"/>
      <c r="AZ73" s="8"/>
      <c r="BA73" s="8"/>
      <c r="BB73" s="8"/>
      <c r="BC73" s="8"/>
      <c r="BD73" s="8"/>
      <c r="BE73" s="8"/>
      <c r="BF73" s="8"/>
      <c r="BG73" s="8"/>
      <c r="BH73" s="8"/>
      <c r="BI73" s="8"/>
      <c r="BJ73" s="8"/>
      <c r="BK73" s="8"/>
      <c r="BL73" s="8"/>
      <c r="BM73" s="8"/>
      <c r="BN73" s="8"/>
      <c r="BO73" s="8"/>
      <c r="BP73" s="8"/>
      <c r="BQ73" s="8"/>
      <c r="BR73" s="8"/>
      <c r="BS73" s="8"/>
      <c r="BT73" s="8"/>
      <c r="BU73" s="8"/>
      <c r="BV73" s="8"/>
      <c r="BW73" s="8"/>
      <c r="BX73" s="8"/>
      <c r="BY73" s="8"/>
      <c r="BZ73" s="8"/>
      <c r="CA73" s="8"/>
      <c r="CB73" s="8"/>
      <c r="CC73" s="8"/>
      <c r="CD73" s="8"/>
      <c r="CE73" s="8"/>
      <c r="CF73" s="8"/>
      <c r="CG73" s="8"/>
      <c r="CH73" s="8"/>
      <c r="CI73" s="8"/>
      <c r="CJ73" s="8"/>
      <c r="CK73" s="8"/>
      <c r="CL73" s="8"/>
      <c r="CM73" s="8"/>
      <c r="CN73" s="8"/>
      <c r="CO73" s="8"/>
      <c r="CP73" s="8"/>
      <c r="CQ73" s="8"/>
      <c r="CR73" s="8"/>
      <c r="CS73" s="8"/>
      <c r="CT73" s="8"/>
      <c r="CU73" s="8"/>
      <c r="CV73" s="8"/>
      <c r="CW73" s="8"/>
      <c r="CX73" s="8"/>
      <c r="CY73" s="8"/>
      <c r="CZ73" s="8"/>
      <c r="DA73" s="8"/>
      <c r="DB73" s="8"/>
      <c r="DC73" s="8"/>
      <c r="DD73" s="8"/>
      <c r="DE73" s="8"/>
      <c r="DF73" s="8"/>
      <c r="DG73" s="8"/>
      <c r="DH73" s="8"/>
      <c r="DI73" s="8"/>
      <c r="DJ73" s="8"/>
      <c r="DK73" s="8"/>
      <c r="DL73" s="8"/>
      <c r="DM73" s="8"/>
      <c r="DN73" s="8"/>
      <c r="DO73" s="8"/>
      <c r="DP73" s="8"/>
      <c r="DQ73" s="8"/>
      <c r="DR73" s="8"/>
      <c r="DS73" s="8"/>
      <c r="DT73" s="8"/>
      <c r="DU73" s="8"/>
      <c r="DV73" s="8"/>
      <c r="DW73" s="8"/>
      <c r="DX73" s="8"/>
      <c r="DY73" s="8"/>
      <c r="DZ73" s="8"/>
      <c r="EA73" s="8"/>
      <c r="EB73" s="8"/>
      <c r="EC73" s="8"/>
      <c r="ED73" s="8"/>
      <c r="EE73" s="8"/>
      <c r="EF73" s="8"/>
      <c r="EG73" s="8"/>
      <c r="EH73" s="8"/>
      <c r="EI73" s="8"/>
      <c r="EJ73" s="8"/>
      <c r="EK73" s="8"/>
      <c r="EL73" s="8"/>
      <c r="EM73" s="8"/>
      <c r="EN73" s="8"/>
      <c r="EO73" s="8"/>
      <c r="EP73" s="8"/>
      <c r="EQ73" s="8"/>
      <c r="ER73" s="8"/>
      <c r="ES73" s="8"/>
      <c r="ET73" s="8"/>
      <c r="EU73" s="8"/>
      <c r="EV73" s="8"/>
      <c r="EW73" s="8"/>
      <c r="EX73" s="8"/>
      <c r="EY73" s="8"/>
      <c r="EZ73" s="8"/>
      <c r="FA73" s="8"/>
      <c r="FB73" s="8"/>
      <c r="FC73" s="8"/>
      <c r="FD73" s="8"/>
      <c r="FE73" s="8"/>
      <c r="FF73" s="8"/>
      <c r="FG73" s="8"/>
      <c r="FH73" s="8"/>
      <c r="FI73" s="8"/>
      <c r="FJ73" s="8"/>
      <c r="FK73" s="8"/>
      <c r="FL73" s="8"/>
      <c r="FM73" s="8"/>
      <c r="FN73" s="8"/>
      <c r="FO73" s="8"/>
      <c r="FP73" s="8"/>
      <c r="FQ73" s="8"/>
      <c r="FR73" s="8"/>
      <c r="FS73" s="8"/>
      <c r="FT73" s="8"/>
      <c r="FU73" s="8"/>
      <c r="FV73" s="8"/>
      <c r="FW73" s="8"/>
      <c r="FX73" s="8"/>
      <c r="FY73" s="8"/>
      <c r="FZ73" s="8"/>
      <c r="GA73" s="8"/>
      <c r="GB73" s="8"/>
      <c r="GC73" s="8"/>
      <c r="GD73" s="8"/>
      <c r="GE73" s="8"/>
      <c r="GF73" s="8"/>
      <c r="GG73" s="8"/>
      <c r="GH73" s="8"/>
      <c r="GI73" s="8"/>
      <c r="GJ73" s="8"/>
      <c r="GK73" s="8"/>
      <c r="GL73" s="8"/>
      <c r="GM73" s="8"/>
      <c r="GN73" s="8"/>
      <c r="GO73" s="8"/>
      <c r="GP73" s="8"/>
      <c r="GQ73" s="8"/>
      <c r="GR73" s="8"/>
      <c r="GS73" s="8"/>
      <c r="GT73" s="8"/>
      <c r="GU73" s="8"/>
      <c r="GV73" s="8"/>
      <c r="GW73" s="8"/>
      <c r="GX73" s="8"/>
      <c r="GY73" s="8"/>
      <c r="GZ73" s="8"/>
      <c r="HA73" s="8"/>
      <c r="HB73" s="8"/>
      <c r="HC73" s="8"/>
      <c r="HD73" s="8"/>
      <c r="HE73" s="8"/>
      <c r="HF73" s="8"/>
      <c r="HG73" s="8"/>
      <c r="HH73" s="8"/>
      <c r="HI73" s="8"/>
      <c r="HJ73" s="8"/>
      <c r="HK73" s="8"/>
      <c r="HL73" s="8"/>
      <c r="HM73" s="8"/>
      <c r="HN73" s="8"/>
      <c r="HO73" s="8"/>
      <c r="HP73" s="8"/>
      <c r="HQ73" s="8"/>
      <c r="HR73" s="8"/>
      <c r="HS73" s="8"/>
      <c r="HT73" s="8"/>
      <c r="HU73" s="8"/>
      <c r="HV73" s="8"/>
      <c r="HW73" s="8"/>
      <c r="HX73" s="8"/>
      <c r="HY73" s="8"/>
      <c r="HZ73" s="8"/>
      <c r="IA73" s="8"/>
      <c r="IB73" s="8"/>
      <c r="IC73" s="8"/>
      <c r="ID73" s="8"/>
      <c r="IE73" s="8"/>
      <c r="IF73" s="8"/>
      <c r="IG73" s="8"/>
      <c r="IH73" s="8"/>
      <c r="II73" s="8"/>
      <c r="IJ73" s="8"/>
      <c r="IK73" s="8"/>
      <c r="IL73" s="8"/>
      <c r="IM73" s="8"/>
      <c r="IN73" s="8"/>
      <c r="IO73" s="8"/>
      <c r="IP73" s="8"/>
    </row>
    <row r="74" spans="1:250" s="7" customFormat="1" ht="101.25" customHeight="1">
      <c r="A74" s="17" t="s">
        <v>375</v>
      </c>
      <c r="B74" s="14" t="s">
        <v>669</v>
      </c>
      <c r="C74" s="14" t="s">
        <v>376</v>
      </c>
      <c r="D74" s="14"/>
      <c r="E74" s="3">
        <f t="shared" si="5"/>
        <v>5971</v>
      </c>
      <c r="F74" s="3">
        <f>F75+F77</f>
        <v>5971</v>
      </c>
      <c r="G74" s="3">
        <f>G75+G77</f>
        <v>0</v>
      </c>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8"/>
      <c r="AR74" s="8"/>
      <c r="AS74" s="8"/>
      <c r="AT74" s="8"/>
      <c r="AU74" s="8"/>
      <c r="AV74" s="8"/>
      <c r="AW74" s="8"/>
      <c r="AX74" s="8"/>
      <c r="AY74" s="8"/>
      <c r="AZ74" s="8"/>
      <c r="BA74" s="8"/>
      <c r="BB74" s="8"/>
      <c r="BC74" s="8"/>
      <c r="BD74" s="8"/>
      <c r="BE74" s="8"/>
      <c r="BF74" s="8"/>
      <c r="BG74" s="8"/>
      <c r="BH74" s="8"/>
      <c r="BI74" s="8"/>
      <c r="BJ74" s="8"/>
      <c r="BK74" s="8"/>
      <c r="BL74" s="8"/>
      <c r="BM74" s="8"/>
      <c r="BN74" s="8"/>
      <c r="BO74" s="8"/>
      <c r="BP74" s="8"/>
      <c r="BQ74" s="8"/>
      <c r="BR74" s="8"/>
      <c r="BS74" s="8"/>
      <c r="BT74" s="8"/>
      <c r="BU74" s="8"/>
      <c r="BV74" s="8"/>
      <c r="BW74" s="8"/>
      <c r="BX74" s="8"/>
      <c r="BY74" s="8"/>
      <c r="BZ74" s="8"/>
      <c r="CA74" s="8"/>
      <c r="CB74" s="8"/>
      <c r="CC74" s="8"/>
      <c r="CD74" s="8"/>
      <c r="CE74" s="8"/>
      <c r="CF74" s="8"/>
      <c r="CG74" s="8"/>
      <c r="CH74" s="8"/>
      <c r="CI74" s="8"/>
      <c r="CJ74" s="8"/>
      <c r="CK74" s="8"/>
      <c r="CL74" s="8"/>
      <c r="CM74" s="8"/>
      <c r="CN74" s="8"/>
      <c r="CO74" s="8"/>
      <c r="CP74" s="8"/>
      <c r="CQ74" s="8"/>
      <c r="CR74" s="8"/>
      <c r="CS74" s="8"/>
      <c r="CT74" s="8"/>
      <c r="CU74" s="8"/>
      <c r="CV74" s="8"/>
      <c r="CW74" s="8"/>
      <c r="CX74" s="8"/>
      <c r="CY74" s="8"/>
      <c r="CZ74" s="8"/>
      <c r="DA74" s="8"/>
      <c r="DB74" s="8"/>
      <c r="DC74" s="8"/>
      <c r="DD74" s="8"/>
      <c r="DE74" s="8"/>
      <c r="DF74" s="8"/>
      <c r="DG74" s="8"/>
      <c r="DH74" s="8"/>
      <c r="DI74" s="8"/>
      <c r="DJ74" s="8"/>
      <c r="DK74" s="8"/>
      <c r="DL74" s="8"/>
      <c r="DM74" s="8"/>
      <c r="DN74" s="8"/>
      <c r="DO74" s="8"/>
      <c r="DP74" s="8"/>
      <c r="DQ74" s="8"/>
      <c r="DR74" s="8"/>
      <c r="DS74" s="8"/>
      <c r="DT74" s="8"/>
      <c r="DU74" s="8"/>
      <c r="DV74" s="8"/>
      <c r="DW74" s="8"/>
      <c r="DX74" s="8"/>
      <c r="DY74" s="8"/>
      <c r="DZ74" s="8"/>
      <c r="EA74" s="8"/>
      <c r="EB74" s="8"/>
      <c r="EC74" s="8"/>
      <c r="ED74" s="8"/>
      <c r="EE74" s="8"/>
      <c r="EF74" s="8"/>
      <c r="EG74" s="8"/>
      <c r="EH74" s="8"/>
      <c r="EI74" s="8"/>
      <c r="EJ74" s="8"/>
      <c r="EK74" s="8"/>
      <c r="EL74" s="8"/>
      <c r="EM74" s="8"/>
      <c r="EN74" s="8"/>
      <c r="EO74" s="8"/>
      <c r="EP74" s="8"/>
      <c r="EQ74" s="8"/>
      <c r="ER74" s="8"/>
      <c r="ES74" s="8"/>
      <c r="ET74" s="8"/>
      <c r="EU74" s="8"/>
      <c r="EV74" s="8"/>
      <c r="EW74" s="8"/>
      <c r="EX74" s="8"/>
      <c r="EY74" s="8"/>
      <c r="EZ74" s="8"/>
      <c r="FA74" s="8"/>
      <c r="FB74" s="8"/>
      <c r="FC74" s="8"/>
      <c r="FD74" s="8"/>
      <c r="FE74" s="8"/>
      <c r="FF74" s="8"/>
      <c r="FG74" s="8"/>
      <c r="FH74" s="8"/>
      <c r="FI74" s="8"/>
      <c r="FJ74" s="8"/>
      <c r="FK74" s="8"/>
      <c r="FL74" s="8"/>
      <c r="FM74" s="8"/>
      <c r="FN74" s="8"/>
      <c r="FO74" s="8"/>
      <c r="FP74" s="8"/>
      <c r="FQ74" s="8"/>
      <c r="FR74" s="8"/>
      <c r="FS74" s="8"/>
      <c r="FT74" s="8"/>
      <c r="FU74" s="8"/>
      <c r="FV74" s="8"/>
      <c r="FW74" s="8"/>
      <c r="FX74" s="8"/>
      <c r="FY74" s="8"/>
      <c r="FZ74" s="8"/>
      <c r="GA74" s="8"/>
      <c r="GB74" s="8"/>
      <c r="GC74" s="8"/>
      <c r="GD74" s="8"/>
      <c r="GE74" s="8"/>
      <c r="GF74" s="8"/>
      <c r="GG74" s="8"/>
      <c r="GH74" s="8"/>
      <c r="GI74" s="8"/>
      <c r="GJ74" s="8"/>
      <c r="GK74" s="8"/>
      <c r="GL74" s="8"/>
      <c r="GM74" s="8"/>
      <c r="GN74" s="8"/>
      <c r="GO74" s="8"/>
      <c r="GP74" s="8"/>
      <c r="GQ74" s="8"/>
      <c r="GR74" s="8"/>
      <c r="GS74" s="8"/>
      <c r="GT74" s="8"/>
      <c r="GU74" s="8"/>
      <c r="GV74" s="8"/>
      <c r="GW74" s="8"/>
      <c r="GX74" s="8"/>
      <c r="GY74" s="8"/>
      <c r="GZ74" s="8"/>
      <c r="HA74" s="8"/>
      <c r="HB74" s="8"/>
      <c r="HC74" s="8"/>
      <c r="HD74" s="8"/>
      <c r="HE74" s="8"/>
      <c r="HF74" s="8"/>
      <c r="HG74" s="8"/>
      <c r="HH74" s="8"/>
      <c r="HI74" s="8"/>
      <c r="HJ74" s="8"/>
      <c r="HK74" s="8"/>
      <c r="HL74" s="8"/>
      <c r="HM74" s="8"/>
      <c r="HN74" s="8"/>
      <c r="HO74" s="8"/>
      <c r="HP74" s="8"/>
      <c r="HQ74" s="8"/>
      <c r="HR74" s="8"/>
      <c r="HS74" s="8"/>
      <c r="HT74" s="8"/>
      <c r="HU74" s="8"/>
      <c r="HV74" s="8"/>
      <c r="HW74" s="8"/>
      <c r="HX74" s="8"/>
      <c r="HY74" s="8"/>
      <c r="HZ74" s="8"/>
      <c r="IA74" s="8"/>
      <c r="IB74" s="8"/>
      <c r="IC74" s="8"/>
      <c r="ID74" s="8"/>
      <c r="IE74" s="8"/>
      <c r="IF74" s="8"/>
      <c r="IG74" s="8"/>
      <c r="IH74" s="8"/>
      <c r="II74" s="8"/>
      <c r="IJ74" s="8"/>
      <c r="IK74" s="8"/>
      <c r="IL74" s="8"/>
      <c r="IM74" s="8"/>
      <c r="IN74" s="8"/>
      <c r="IO74" s="8"/>
      <c r="IP74" s="8"/>
    </row>
    <row r="75" spans="1:250" s="7" customFormat="1" ht="80.25" customHeight="1">
      <c r="A75" s="19" t="s">
        <v>670</v>
      </c>
      <c r="B75" s="2" t="s">
        <v>669</v>
      </c>
      <c r="C75" s="2" t="s">
        <v>671</v>
      </c>
      <c r="D75" s="2"/>
      <c r="E75" s="1">
        <f t="shared" si="5"/>
        <v>3294</v>
      </c>
      <c r="F75" s="1">
        <f>F76</f>
        <v>3294</v>
      </c>
      <c r="G75" s="1">
        <f>G76</f>
        <v>0</v>
      </c>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c r="AN75" s="8"/>
      <c r="AO75" s="8"/>
      <c r="AP75" s="8"/>
      <c r="AQ75" s="8"/>
      <c r="AR75" s="8"/>
      <c r="AS75" s="8"/>
      <c r="AT75" s="8"/>
      <c r="AU75" s="8"/>
      <c r="AV75" s="8"/>
      <c r="AW75" s="8"/>
      <c r="AX75" s="8"/>
      <c r="AY75" s="8"/>
      <c r="AZ75" s="8"/>
      <c r="BA75" s="8"/>
      <c r="BB75" s="8"/>
      <c r="BC75" s="8"/>
      <c r="BD75" s="8"/>
      <c r="BE75" s="8"/>
      <c r="BF75" s="8"/>
      <c r="BG75" s="8"/>
      <c r="BH75" s="8"/>
      <c r="BI75" s="8"/>
      <c r="BJ75" s="8"/>
      <c r="BK75" s="8"/>
      <c r="BL75" s="8"/>
      <c r="BM75" s="8"/>
      <c r="BN75" s="8"/>
      <c r="BO75" s="8"/>
      <c r="BP75" s="8"/>
      <c r="BQ75" s="8"/>
      <c r="BR75" s="8"/>
      <c r="BS75" s="8"/>
      <c r="BT75" s="8"/>
      <c r="BU75" s="8"/>
      <c r="BV75" s="8"/>
      <c r="BW75" s="8"/>
      <c r="BX75" s="8"/>
      <c r="BY75" s="8"/>
      <c r="BZ75" s="8"/>
      <c r="CA75" s="8"/>
      <c r="CB75" s="8"/>
      <c r="CC75" s="8"/>
      <c r="CD75" s="8"/>
      <c r="CE75" s="8"/>
      <c r="CF75" s="8"/>
      <c r="CG75" s="8"/>
      <c r="CH75" s="8"/>
      <c r="CI75" s="8"/>
      <c r="CJ75" s="8"/>
      <c r="CK75" s="8"/>
      <c r="CL75" s="8"/>
      <c r="CM75" s="8"/>
      <c r="CN75" s="8"/>
      <c r="CO75" s="8"/>
      <c r="CP75" s="8"/>
      <c r="CQ75" s="8"/>
      <c r="CR75" s="8"/>
      <c r="CS75" s="8"/>
      <c r="CT75" s="8"/>
      <c r="CU75" s="8"/>
      <c r="CV75" s="8"/>
      <c r="CW75" s="8"/>
      <c r="CX75" s="8"/>
      <c r="CY75" s="8"/>
      <c r="CZ75" s="8"/>
      <c r="DA75" s="8"/>
      <c r="DB75" s="8"/>
      <c r="DC75" s="8"/>
      <c r="DD75" s="8"/>
      <c r="DE75" s="8"/>
      <c r="DF75" s="8"/>
      <c r="DG75" s="8"/>
      <c r="DH75" s="8"/>
      <c r="DI75" s="8"/>
      <c r="DJ75" s="8"/>
      <c r="DK75" s="8"/>
      <c r="DL75" s="8"/>
      <c r="DM75" s="8"/>
      <c r="DN75" s="8"/>
      <c r="DO75" s="8"/>
      <c r="DP75" s="8"/>
      <c r="DQ75" s="8"/>
      <c r="DR75" s="8"/>
      <c r="DS75" s="8"/>
      <c r="DT75" s="8"/>
      <c r="DU75" s="8"/>
      <c r="DV75" s="8"/>
      <c r="DW75" s="8"/>
      <c r="DX75" s="8"/>
      <c r="DY75" s="8"/>
      <c r="DZ75" s="8"/>
      <c r="EA75" s="8"/>
      <c r="EB75" s="8"/>
      <c r="EC75" s="8"/>
      <c r="ED75" s="8"/>
      <c r="EE75" s="8"/>
      <c r="EF75" s="8"/>
      <c r="EG75" s="8"/>
      <c r="EH75" s="8"/>
      <c r="EI75" s="8"/>
      <c r="EJ75" s="8"/>
      <c r="EK75" s="8"/>
      <c r="EL75" s="8"/>
      <c r="EM75" s="8"/>
      <c r="EN75" s="8"/>
      <c r="EO75" s="8"/>
      <c r="EP75" s="8"/>
      <c r="EQ75" s="8"/>
      <c r="ER75" s="8"/>
      <c r="ES75" s="8"/>
      <c r="ET75" s="8"/>
      <c r="EU75" s="8"/>
      <c r="EV75" s="8"/>
      <c r="EW75" s="8"/>
      <c r="EX75" s="8"/>
      <c r="EY75" s="8"/>
      <c r="EZ75" s="8"/>
      <c r="FA75" s="8"/>
      <c r="FB75" s="8"/>
      <c r="FC75" s="8"/>
      <c r="FD75" s="8"/>
      <c r="FE75" s="8"/>
      <c r="FF75" s="8"/>
      <c r="FG75" s="8"/>
      <c r="FH75" s="8"/>
      <c r="FI75" s="8"/>
      <c r="FJ75" s="8"/>
      <c r="FK75" s="8"/>
      <c r="FL75" s="8"/>
      <c r="FM75" s="8"/>
      <c r="FN75" s="8"/>
      <c r="FO75" s="8"/>
      <c r="FP75" s="8"/>
      <c r="FQ75" s="8"/>
      <c r="FR75" s="8"/>
      <c r="FS75" s="8"/>
      <c r="FT75" s="8"/>
      <c r="FU75" s="8"/>
      <c r="FV75" s="8"/>
      <c r="FW75" s="8"/>
      <c r="FX75" s="8"/>
      <c r="FY75" s="8"/>
      <c r="FZ75" s="8"/>
      <c r="GA75" s="8"/>
      <c r="GB75" s="8"/>
      <c r="GC75" s="8"/>
      <c r="GD75" s="8"/>
      <c r="GE75" s="8"/>
      <c r="GF75" s="8"/>
      <c r="GG75" s="8"/>
      <c r="GH75" s="8"/>
      <c r="GI75" s="8"/>
      <c r="GJ75" s="8"/>
      <c r="GK75" s="8"/>
      <c r="GL75" s="8"/>
      <c r="GM75" s="8"/>
      <c r="GN75" s="8"/>
      <c r="GO75" s="8"/>
      <c r="GP75" s="8"/>
      <c r="GQ75" s="8"/>
      <c r="GR75" s="8"/>
      <c r="GS75" s="8"/>
      <c r="GT75" s="8"/>
      <c r="GU75" s="8"/>
      <c r="GV75" s="8"/>
      <c r="GW75" s="8"/>
      <c r="GX75" s="8"/>
      <c r="GY75" s="8"/>
      <c r="GZ75" s="8"/>
      <c r="HA75" s="8"/>
      <c r="HB75" s="8"/>
      <c r="HC75" s="8"/>
      <c r="HD75" s="8"/>
      <c r="HE75" s="8"/>
      <c r="HF75" s="8"/>
      <c r="HG75" s="8"/>
      <c r="HH75" s="8"/>
      <c r="HI75" s="8"/>
      <c r="HJ75" s="8"/>
      <c r="HK75" s="8"/>
      <c r="HL75" s="8"/>
      <c r="HM75" s="8"/>
      <c r="HN75" s="8"/>
      <c r="HO75" s="8"/>
      <c r="HP75" s="8"/>
      <c r="HQ75" s="8"/>
      <c r="HR75" s="8"/>
      <c r="HS75" s="8"/>
      <c r="HT75" s="8"/>
      <c r="HU75" s="8"/>
      <c r="HV75" s="8"/>
      <c r="HW75" s="8"/>
      <c r="HX75" s="8"/>
      <c r="HY75" s="8"/>
      <c r="HZ75" s="8"/>
      <c r="IA75" s="8"/>
      <c r="IB75" s="8"/>
      <c r="IC75" s="8"/>
      <c r="ID75" s="8"/>
      <c r="IE75" s="8"/>
      <c r="IF75" s="8"/>
      <c r="IG75" s="8"/>
      <c r="IH75" s="8"/>
      <c r="II75" s="8"/>
      <c r="IJ75" s="8"/>
      <c r="IK75" s="8"/>
      <c r="IL75" s="8"/>
      <c r="IM75" s="8"/>
      <c r="IN75" s="8"/>
      <c r="IO75" s="8"/>
      <c r="IP75" s="8"/>
    </row>
    <row r="76" spans="1:7" s="8" customFormat="1" ht="162.75" customHeight="1">
      <c r="A76" s="19" t="s">
        <v>7</v>
      </c>
      <c r="B76" s="2" t="s">
        <v>669</v>
      </c>
      <c r="C76" s="2" t="s">
        <v>671</v>
      </c>
      <c r="D76" s="2" t="s">
        <v>3</v>
      </c>
      <c r="E76" s="1">
        <f t="shared" si="5"/>
        <v>3294</v>
      </c>
      <c r="F76" s="1">
        <v>3294</v>
      </c>
      <c r="G76" s="1"/>
    </row>
    <row r="77" spans="1:7" s="8" customFormat="1" ht="58.5" customHeight="1">
      <c r="A77" s="19" t="s">
        <v>672</v>
      </c>
      <c r="B77" s="2" t="s">
        <v>669</v>
      </c>
      <c r="C77" s="2" t="s">
        <v>673</v>
      </c>
      <c r="D77" s="2"/>
      <c r="E77" s="1">
        <f t="shared" si="5"/>
        <v>2677</v>
      </c>
      <c r="F77" s="1">
        <f>F78+F79+F80</f>
        <v>2677</v>
      </c>
      <c r="G77" s="1">
        <f>G78+G79+G80</f>
        <v>0</v>
      </c>
    </row>
    <row r="78" spans="1:250" s="7" customFormat="1" ht="170.25" customHeight="1">
      <c r="A78" s="19" t="s">
        <v>7</v>
      </c>
      <c r="B78" s="2" t="s">
        <v>669</v>
      </c>
      <c r="C78" s="2" t="s">
        <v>673</v>
      </c>
      <c r="D78" s="2" t="s">
        <v>3</v>
      </c>
      <c r="E78" s="1">
        <f t="shared" si="5"/>
        <v>2379</v>
      </c>
      <c r="F78" s="1">
        <v>2379</v>
      </c>
      <c r="G78" s="1"/>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c r="AN78" s="8"/>
      <c r="AO78" s="8"/>
      <c r="AP78" s="8"/>
      <c r="AQ78" s="8"/>
      <c r="AR78" s="8"/>
      <c r="AS78" s="8"/>
      <c r="AT78" s="8"/>
      <c r="AU78" s="8"/>
      <c r="AV78" s="8"/>
      <c r="AW78" s="8"/>
      <c r="AX78" s="8"/>
      <c r="AY78" s="8"/>
      <c r="AZ78" s="8"/>
      <c r="BA78" s="8"/>
      <c r="BB78" s="8"/>
      <c r="BC78" s="8"/>
      <c r="BD78" s="8"/>
      <c r="BE78" s="8"/>
      <c r="BF78" s="8"/>
      <c r="BG78" s="8"/>
      <c r="BH78" s="8"/>
      <c r="BI78" s="8"/>
      <c r="BJ78" s="8"/>
      <c r="BK78" s="8"/>
      <c r="BL78" s="8"/>
      <c r="BM78" s="8"/>
      <c r="BN78" s="8"/>
      <c r="BO78" s="8"/>
      <c r="BP78" s="8"/>
      <c r="BQ78" s="8"/>
      <c r="BR78" s="8"/>
      <c r="BS78" s="8"/>
      <c r="BT78" s="8"/>
      <c r="BU78" s="8"/>
      <c r="BV78" s="8"/>
      <c r="BW78" s="8"/>
      <c r="BX78" s="8"/>
      <c r="BY78" s="8"/>
      <c r="BZ78" s="8"/>
      <c r="CA78" s="8"/>
      <c r="CB78" s="8"/>
      <c r="CC78" s="8"/>
      <c r="CD78" s="8"/>
      <c r="CE78" s="8"/>
      <c r="CF78" s="8"/>
      <c r="CG78" s="8"/>
      <c r="CH78" s="8"/>
      <c r="CI78" s="8"/>
      <c r="CJ78" s="8"/>
      <c r="CK78" s="8"/>
      <c r="CL78" s="8"/>
      <c r="CM78" s="8"/>
      <c r="CN78" s="8"/>
      <c r="CO78" s="8"/>
      <c r="CP78" s="8"/>
      <c r="CQ78" s="8"/>
      <c r="CR78" s="8"/>
      <c r="CS78" s="8"/>
      <c r="CT78" s="8"/>
      <c r="CU78" s="8"/>
      <c r="CV78" s="8"/>
      <c r="CW78" s="8"/>
      <c r="CX78" s="8"/>
      <c r="CY78" s="8"/>
      <c r="CZ78" s="8"/>
      <c r="DA78" s="8"/>
      <c r="DB78" s="8"/>
      <c r="DC78" s="8"/>
      <c r="DD78" s="8"/>
      <c r="DE78" s="8"/>
      <c r="DF78" s="8"/>
      <c r="DG78" s="8"/>
      <c r="DH78" s="8"/>
      <c r="DI78" s="8"/>
      <c r="DJ78" s="8"/>
      <c r="DK78" s="8"/>
      <c r="DL78" s="8"/>
      <c r="DM78" s="8"/>
      <c r="DN78" s="8"/>
      <c r="DO78" s="8"/>
      <c r="DP78" s="8"/>
      <c r="DQ78" s="8"/>
      <c r="DR78" s="8"/>
      <c r="DS78" s="8"/>
      <c r="DT78" s="8"/>
      <c r="DU78" s="8"/>
      <c r="DV78" s="8"/>
      <c r="DW78" s="8"/>
      <c r="DX78" s="8"/>
      <c r="DY78" s="8"/>
      <c r="DZ78" s="8"/>
      <c r="EA78" s="8"/>
      <c r="EB78" s="8"/>
      <c r="EC78" s="8"/>
      <c r="ED78" s="8"/>
      <c r="EE78" s="8"/>
      <c r="EF78" s="8"/>
      <c r="EG78" s="8"/>
      <c r="EH78" s="8"/>
      <c r="EI78" s="8"/>
      <c r="EJ78" s="8"/>
      <c r="EK78" s="8"/>
      <c r="EL78" s="8"/>
      <c r="EM78" s="8"/>
      <c r="EN78" s="8"/>
      <c r="EO78" s="8"/>
      <c r="EP78" s="8"/>
      <c r="EQ78" s="8"/>
      <c r="ER78" s="8"/>
      <c r="ES78" s="8"/>
      <c r="ET78" s="8"/>
      <c r="EU78" s="8"/>
      <c r="EV78" s="8"/>
      <c r="EW78" s="8"/>
      <c r="EX78" s="8"/>
      <c r="EY78" s="8"/>
      <c r="EZ78" s="8"/>
      <c r="FA78" s="8"/>
      <c r="FB78" s="8"/>
      <c r="FC78" s="8"/>
      <c r="FD78" s="8"/>
      <c r="FE78" s="8"/>
      <c r="FF78" s="8"/>
      <c r="FG78" s="8"/>
      <c r="FH78" s="8"/>
      <c r="FI78" s="8"/>
      <c r="FJ78" s="8"/>
      <c r="FK78" s="8"/>
      <c r="FL78" s="8"/>
      <c r="FM78" s="8"/>
      <c r="FN78" s="8"/>
      <c r="FO78" s="8"/>
      <c r="FP78" s="8"/>
      <c r="FQ78" s="8"/>
      <c r="FR78" s="8"/>
      <c r="FS78" s="8"/>
      <c r="FT78" s="8"/>
      <c r="FU78" s="8"/>
      <c r="FV78" s="8"/>
      <c r="FW78" s="8"/>
      <c r="FX78" s="8"/>
      <c r="FY78" s="8"/>
      <c r="FZ78" s="8"/>
      <c r="GA78" s="8"/>
      <c r="GB78" s="8"/>
      <c r="GC78" s="8"/>
      <c r="GD78" s="8"/>
      <c r="GE78" s="8"/>
      <c r="GF78" s="8"/>
      <c r="GG78" s="8"/>
      <c r="GH78" s="8"/>
      <c r="GI78" s="8"/>
      <c r="GJ78" s="8"/>
      <c r="GK78" s="8"/>
      <c r="GL78" s="8"/>
      <c r="GM78" s="8"/>
      <c r="GN78" s="8"/>
      <c r="GO78" s="8"/>
      <c r="GP78" s="8"/>
      <c r="GQ78" s="8"/>
      <c r="GR78" s="8"/>
      <c r="GS78" s="8"/>
      <c r="GT78" s="8"/>
      <c r="GU78" s="8"/>
      <c r="GV78" s="8"/>
      <c r="GW78" s="8"/>
      <c r="GX78" s="8"/>
      <c r="GY78" s="8"/>
      <c r="GZ78" s="8"/>
      <c r="HA78" s="8"/>
      <c r="HB78" s="8"/>
      <c r="HC78" s="8"/>
      <c r="HD78" s="8"/>
      <c r="HE78" s="8"/>
      <c r="HF78" s="8"/>
      <c r="HG78" s="8"/>
      <c r="HH78" s="8"/>
      <c r="HI78" s="8"/>
      <c r="HJ78" s="8"/>
      <c r="HK78" s="8"/>
      <c r="HL78" s="8"/>
      <c r="HM78" s="8"/>
      <c r="HN78" s="8"/>
      <c r="HO78" s="8"/>
      <c r="HP78" s="8"/>
      <c r="HQ78" s="8"/>
      <c r="HR78" s="8"/>
      <c r="HS78" s="8"/>
      <c r="HT78" s="8"/>
      <c r="HU78" s="8"/>
      <c r="HV78" s="8"/>
      <c r="HW78" s="8"/>
      <c r="HX78" s="8"/>
      <c r="HY78" s="8"/>
      <c r="HZ78" s="8"/>
      <c r="IA78" s="8"/>
      <c r="IB78" s="8"/>
      <c r="IC78" s="8"/>
      <c r="ID78" s="8"/>
      <c r="IE78" s="8"/>
      <c r="IF78" s="8"/>
      <c r="IG78" s="8"/>
      <c r="IH78" s="8"/>
      <c r="II78" s="8"/>
      <c r="IJ78" s="8"/>
      <c r="IK78" s="8"/>
      <c r="IL78" s="8"/>
      <c r="IM78" s="8"/>
      <c r="IN78" s="8"/>
      <c r="IO78" s="8"/>
      <c r="IP78" s="8"/>
    </row>
    <row r="79" spans="1:250" s="7" customFormat="1" ht="55.5" customHeight="1">
      <c r="A79" s="19" t="s">
        <v>8</v>
      </c>
      <c r="B79" s="2" t="s">
        <v>669</v>
      </c>
      <c r="C79" s="2" t="s">
        <v>673</v>
      </c>
      <c r="D79" s="2" t="s">
        <v>4</v>
      </c>
      <c r="E79" s="1">
        <f t="shared" si="5"/>
        <v>295</v>
      </c>
      <c r="F79" s="1">
        <v>295</v>
      </c>
      <c r="G79" s="1"/>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c r="AN79" s="8"/>
      <c r="AO79" s="8"/>
      <c r="AP79" s="8"/>
      <c r="AQ79" s="8"/>
      <c r="AR79" s="8"/>
      <c r="AS79" s="8"/>
      <c r="AT79" s="8"/>
      <c r="AU79" s="8"/>
      <c r="AV79" s="8"/>
      <c r="AW79" s="8"/>
      <c r="AX79" s="8"/>
      <c r="AY79" s="8"/>
      <c r="AZ79" s="8"/>
      <c r="BA79" s="8"/>
      <c r="BB79" s="8"/>
      <c r="BC79" s="8"/>
      <c r="BD79" s="8"/>
      <c r="BE79" s="8"/>
      <c r="BF79" s="8"/>
      <c r="BG79" s="8"/>
      <c r="BH79" s="8"/>
      <c r="BI79" s="8"/>
      <c r="BJ79" s="8"/>
      <c r="BK79" s="8"/>
      <c r="BL79" s="8"/>
      <c r="BM79" s="8"/>
      <c r="BN79" s="8"/>
      <c r="BO79" s="8"/>
      <c r="BP79" s="8"/>
      <c r="BQ79" s="8"/>
      <c r="BR79" s="8"/>
      <c r="BS79" s="8"/>
      <c r="BT79" s="8"/>
      <c r="BU79" s="8"/>
      <c r="BV79" s="8"/>
      <c r="BW79" s="8"/>
      <c r="BX79" s="8"/>
      <c r="BY79" s="8"/>
      <c r="BZ79" s="8"/>
      <c r="CA79" s="8"/>
      <c r="CB79" s="8"/>
      <c r="CC79" s="8"/>
      <c r="CD79" s="8"/>
      <c r="CE79" s="8"/>
      <c r="CF79" s="8"/>
      <c r="CG79" s="8"/>
      <c r="CH79" s="8"/>
      <c r="CI79" s="8"/>
      <c r="CJ79" s="8"/>
      <c r="CK79" s="8"/>
      <c r="CL79" s="8"/>
      <c r="CM79" s="8"/>
      <c r="CN79" s="8"/>
      <c r="CO79" s="8"/>
      <c r="CP79" s="8"/>
      <c r="CQ79" s="8"/>
      <c r="CR79" s="8"/>
      <c r="CS79" s="8"/>
      <c r="CT79" s="8"/>
      <c r="CU79" s="8"/>
      <c r="CV79" s="8"/>
      <c r="CW79" s="8"/>
      <c r="CX79" s="8"/>
      <c r="CY79" s="8"/>
      <c r="CZ79" s="8"/>
      <c r="DA79" s="8"/>
      <c r="DB79" s="8"/>
      <c r="DC79" s="8"/>
      <c r="DD79" s="8"/>
      <c r="DE79" s="8"/>
      <c r="DF79" s="8"/>
      <c r="DG79" s="8"/>
      <c r="DH79" s="8"/>
      <c r="DI79" s="8"/>
      <c r="DJ79" s="8"/>
      <c r="DK79" s="8"/>
      <c r="DL79" s="8"/>
      <c r="DM79" s="8"/>
      <c r="DN79" s="8"/>
      <c r="DO79" s="8"/>
      <c r="DP79" s="8"/>
      <c r="DQ79" s="8"/>
      <c r="DR79" s="8"/>
      <c r="DS79" s="8"/>
      <c r="DT79" s="8"/>
      <c r="DU79" s="8"/>
      <c r="DV79" s="8"/>
      <c r="DW79" s="8"/>
      <c r="DX79" s="8"/>
      <c r="DY79" s="8"/>
      <c r="DZ79" s="8"/>
      <c r="EA79" s="8"/>
      <c r="EB79" s="8"/>
      <c r="EC79" s="8"/>
      <c r="ED79" s="8"/>
      <c r="EE79" s="8"/>
      <c r="EF79" s="8"/>
      <c r="EG79" s="8"/>
      <c r="EH79" s="8"/>
      <c r="EI79" s="8"/>
      <c r="EJ79" s="8"/>
      <c r="EK79" s="8"/>
      <c r="EL79" s="8"/>
      <c r="EM79" s="8"/>
      <c r="EN79" s="8"/>
      <c r="EO79" s="8"/>
      <c r="EP79" s="8"/>
      <c r="EQ79" s="8"/>
      <c r="ER79" s="8"/>
      <c r="ES79" s="8"/>
      <c r="ET79" s="8"/>
      <c r="EU79" s="8"/>
      <c r="EV79" s="8"/>
      <c r="EW79" s="8"/>
      <c r="EX79" s="8"/>
      <c r="EY79" s="8"/>
      <c r="EZ79" s="8"/>
      <c r="FA79" s="8"/>
      <c r="FB79" s="8"/>
      <c r="FC79" s="8"/>
      <c r="FD79" s="8"/>
      <c r="FE79" s="8"/>
      <c r="FF79" s="8"/>
      <c r="FG79" s="8"/>
      <c r="FH79" s="8"/>
      <c r="FI79" s="8"/>
      <c r="FJ79" s="8"/>
      <c r="FK79" s="8"/>
      <c r="FL79" s="8"/>
      <c r="FM79" s="8"/>
      <c r="FN79" s="8"/>
      <c r="FO79" s="8"/>
      <c r="FP79" s="8"/>
      <c r="FQ79" s="8"/>
      <c r="FR79" s="8"/>
      <c r="FS79" s="8"/>
      <c r="FT79" s="8"/>
      <c r="FU79" s="8"/>
      <c r="FV79" s="8"/>
      <c r="FW79" s="8"/>
      <c r="FX79" s="8"/>
      <c r="FY79" s="8"/>
      <c r="FZ79" s="8"/>
      <c r="GA79" s="8"/>
      <c r="GB79" s="8"/>
      <c r="GC79" s="8"/>
      <c r="GD79" s="8"/>
      <c r="GE79" s="8"/>
      <c r="GF79" s="8"/>
      <c r="GG79" s="8"/>
      <c r="GH79" s="8"/>
      <c r="GI79" s="8"/>
      <c r="GJ79" s="8"/>
      <c r="GK79" s="8"/>
      <c r="GL79" s="8"/>
      <c r="GM79" s="8"/>
      <c r="GN79" s="8"/>
      <c r="GO79" s="8"/>
      <c r="GP79" s="8"/>
      <c r="GQ79" s="8"/>
      <c r="GR79" s="8"/>
      <c r="GS79" s="8"/>
      <c r="GT79" s="8"/>
      <c r="GU79" s="8"/>
      <c r="GV79" s="8"/>
      <c r="GW79" s="8"/>
      <c r="GX79" s="8"/>
      <c r="GY79" s="8"/>
      <c r="GZ79" s="8"/>
      <c r="HA79" s="8"/>
      <c r="HB79" s="8"/>
      <c r="HC79" s="8"/>
      <c r="HD79" s="8"/>
      <c r="HE79" s="8"/>
      <c r="HF79" s="8"/>
      <c r="HG79" s="8"/>
      <c r="HH79" s="8"/>
      <c r="HI79" s="8"/>
      <c r="HJ79" s="8"/>
      <c r="HK79" s="8"/>
      <c r="HL79" s="8"/>
      <c r="HM79" s="8"/>
      <c r="HN79" s="8"/>
      <c r="HO79" s="8"/>
      <c r="HP79" s="8"/>
      <c r="HQ79" s="8"/>
      <c r="HR79" s="8"/>
      <c r="HS79" s="8"/>
      <c r="HT79" s="8"/>
      <c r="HU79" s="8"/>
      <c r="HV79" s="8"/>
      <c r="HW79" s="8"/>
      <c r="HX79" s="8"/>
      <c r="HY79" s="8"/>
      <c r="HZ79" s="8"/>
      <c r="IA79" s="8"/>
      <c r="IB79" s="8"/>
      <c r="IC79" s="8"/>
      <c r="ID79" s="8"/>
      <c r="IE79" s="8"/>
      <c r="IF79" s="8"/>
      <c r="IG79" s="8"/>
      <c r="IH79" s="8"/>
      <c r="II79" s="8"/>
      <c r="IJ79" s="8"/>
      <c r="IK79" s="8"/>
      <c r="IL79" s="8"/>
      <c r="IM79" s="8"/>
      <c r="IN79" s="8"/>
      <c r="IO79" s="8"/>
      <c r="IP79" s="8"/>
    </row>
    <row r="80" spans="1:250" s="7" customFormat="1" ht="38.25" customHeight="1">
      <c r="A80" s="19" t="s">
        <v>6</v>
      </c>
      <c r="B80" s="2" t="s">
        <v>669</v>
      </c>
      <c r="C80" s="2" t="s">
        <v>673</v>
      </c>
      <c r="D80" s="2" t="s">
        <v>5</v>
      </c>
      <c r="E80" s="1">
        <f t="shared" si="5"/>
        <v>3</v>
      </c>
      <c r="F80" s="1">
        <v>3</v>
      </c>
      <c r="G80" s="1"/>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c r="AN80" s="8"/>
      <c r="AO80" s="8"/>
      <c r="AP80" s="8"/>
      <c r="AQ80" s="8"/>
      <c r="AR80" s="8"/>
      <c r="AS80" s="8"/>
      <c r="AT80" s="8"/>
      <c r="AU80" s="8"/>
      <c r="AV80" s="8"/>
      <c r="AW80" s="8"/>
      <c r="AX80" s="8"/>
      <c r="AY80" s="8"/>
      <c r="AZ80" s="8"/>
      <c r="BA80" s="8"/>
      <c r="BB80" s="8"/>
      <c r="BC80" s="8"/>
      <c r="BD80" s="8"/>
      <c r="BE80" s="8"/>
      <c r="BF80" s="8"/>
      <c r="BG80" s="8"/>
      <c r="BH80" s="8"/>
      <c r="BI80" s="8"/>
      <c r="BJ80" s="8"/>
      <c r="BK80" s="8"/>
      <c r="BL80" s="8"/>
      <c r="BM80" s="8"/>
      <c r="BN80" s="8"/>
      <c r="BO80" s="8"/>
      <c r="BP80" s="8"/>
      <c r="BQ80" s="8"/>
      <c r="BR80" s="8"/>
      <c r="BS80" s="8"/>
      <c r="BT80" s="8"/>
      <c r="BU80" s="8"/>
      <c r="BV80" s="8"/>
      <c r="BW80" s="8"/>
      <c r="BX80" s="8"/>
      <c r="BY80" s="8"/>
      <c r="BZ80" s="8"/>
      <c r="CA80" s="8"/>
      <c r="CB80" s="8"/>
      <c r="CC80" s="8"/>
      <c r="CD80" s="8"/>
      <c r="CE80" s="8"/>
      <c r="CF80" s="8"/>
      <c r="CG80" s="8"/>
      <c r="CH80" s="8"/>
      <c r="CI80" s="8"/>
      <c r="CJ80" s="8"/>
      <c r="CK80" s="8"/>
      <c r="CL80" s="8"/>
      <c r="CM80" s="8"/>
      <c r="CN80" s="8"/>
      <c r="CO80" s="8"/>
      <c r="CP80" s="8"/>
      <c r="CQ80" s="8"/>
      <c r="CR80" s="8"/>
      <c r="CS80" s="8"/>
      <c r="CT80" s="8"/>
      <c r="CU80" s="8"/>
      <c r="CV80" s="8"/>
      <c r="CW80" s="8"/>
      <c r="CX80" s="8"/>
      <c r="CY80" s="8"/>
      <c r="CZ80" s="8"/>
      <c r="DA80" s="8"/>
      <c r="DB80" s="8"/>
      <c r="DC80" s="8"/>
      <c r="DD80" s="8"/>
      <c r="DE80" s="8"/>
      <c r="DF80" s="8"/>
      <c r="DG80" s="8"/>
      <c r="DH80" s="8"/>
      <c r="DI80" s="8"/>
      <c r="DJ80" s="8"/>
      <c r="DK80" s="8"/>
      <c r="DL80" s="8"/>
      <c r="DM80" s="8"/>
      <c r="DN80" s="8"/>
      <c r="DO80" s="8"/>
      <c r="DP80" s="8"/>
      <c r="DQ80" s="8"/>
      <c r="DR80" s="8"/>
      <c r="DS80" s="8"/>
      <c r="DT80" s="8"/>
      <c r="DU80" s="8"/>
      <c r="DV80" s="8"/>
      <c r="DW80" s="8"/>
      <c r="DX80" s="8"/>
      <c r="DY80" s="8"/>
      <c r="DZ80" s="8"/>
      <c r="EA80" s="8"/>
      <c r="EB80" s="8"/>
      <c r="EC80" s="8"/>
      <c r="ED80" s="8"/>
      <c r="EE80" s="8"/>
      <c r="EF80" s="8"/>
      <c r="EG80" s="8"/>
      <c r="EH80" s="8"/>
      <c r="EI80" s="8"/>
      <c r="EJ80" s="8"/>
      <c r="EK80" s="8"/>
      <c r="EL80" s="8"/>
      <c r="EM80" s="8"/>
      <c r="EN80" s="8"/>
      <c r="EO80" s="8"/>
      <c r="EP80" s="8"/>
      <c r="EQ80" s="8"/>
      <c r="ER80" s="8"/>
      <c r="ES80" s="8"/>
      <c r="ET80" s="8"/>
      <c r="EU80" s="8"/>
      <c r="EV80" s="8"/>
      <c r="EW80" s="8"/>
      <c r="EX80" s="8"/>
      <c r="EY80" s="8"/>
      <c r="EZ80" s="8"/>
      <c r="FA80" s="8"/>
      <c r="FB80" s="8"/>
      <c r="FC80" s="8"/>
      <c r="FD80" s="8"/>
      <c r="FE80" s="8"/>
      <c r="FF80" s="8"/>
      <c r="FG80" s="8"/>
      <c r="FH80" s="8"/>
      <c r="FI80" s="8"/>
      <c r="FJ80" s="8"/>
      <c r="FK80" s="8"/>
      <c r="FL80" s="8"/>
      <c r="FM80" s="8"/>
      <c r="FN80" s="8"/>
      <c r="FO80" s="8"/>
      <c r="FP80" s="8"/>
      <c r="FQ80" s="8"/>
      <c r="FR80" s="8"/>
      <c r="FS80" s="8"/>
      <c r="FT80" s="8"/>
      <c r="FU80" s="8"/>
      <c r="FV80" s="8"/>
      <c r="FW80" s="8"/>
      <c r="FX80" s="8"/>
      <c r="FY80" s="8"/>
      <c r="FZ80" s="8"/>
      <c r="GA80" s="8"/>
      <c r="GB80" s="8"/>
      <c r="GC80" s="8"/>
      <c r="GD80" s="8"/>
      <c r="GE80" s="8"/>
      <c r="GF80" s="8"/>
      <c r="GG80" s="8"/>
      <c r="GH80" s="8"/>
      <c r="GI80" s="8"/>
      <c r="GJ80" s="8"/>
      <c r="GK80" s="8"/>
      <c r="GL80" s="8"/>
      <c r="GM80" s="8"/>
      <c r="GN80" s="8"/>
      <c r="GO80" s="8"/>
      <c r="GP80" s="8"/>
      <c r="GQ80" s="8"/>
      <c r="GR80" s="8"/>
      <c r="GS80" s="8"/>
      <c r="GT80" s="8"/>
      <c r="GU80" s="8"/>
      <c r="GV80" s="8"/>
      <c r="GW80" s="8"/>
      <c r="GX80" s="8"/>
      <c r="GY80" s="8"/>
      <c r="GZ80" s="8"/>
      <c r="HA80" s="8"/>
      <c r="HB80" s="8"/>
      <c r="HC80" s="8"/>
      <c r="HD80" s="8"/>
      <c r="HE80" s="8"/>
      <c r="HF80" s="8"/>
      <c r="HG80" s="8"/>
      <c r="HH80" s="8"/>
      <c r="HI80" s="8"/>
      <c r="HJ80" s="8"/>
      <c r="HK80" s="8"/>
      <c r="HL80" s="8"/>
      <c r="HM80" s="8"/>
      <c r="HN80" s="8"/>
      <c r="HO80" s="8"/>
      <c r="HP80" s="8"/>
      <c r="HQ80" s="8"/>
      <c r="HR80" s="8"/>
      <c r="HS80" s="8"/>
      <c r="HT80" s="8"/>
      <c r="HU80" s="8"/>
      <c r="HV80" s="8"/>
      <c r="HW80" s="8"/>
      <c r="HX80" s="8"/>
      <c r="HY80" s="8"/>
      <c r="HZ80" s="8"/>
      <c r="IA80" s="8"/>
      <c r="IB80" s="8"/>
      <c r="IC80" s="8"/>
      <c r="ID80" s="8"/>
      <c r="IE80" s="8"/>
      <c r="IF80" s="8"/>
      <c r="IG80" s="8"/>
      <c r="IH80" s="8"/>
      <c r="II80" s="8"/>
      <c r="IJ80" s="8"/>
      <c r="IK80" s="8"/>
      <c r="IL80" s="8"/>
      <c r="IM80" s="8"/>
      <c r="IN80" s="8"/>
      <c r="IO80" s="8"/>
      <c r="IP80" s="8"/>
    </row>
    <row r="81" spans="1:7" s="7" customFormat="1" ht="21" customHeight="1">
      <c r="A81" s="17" t="s">
        <v>674</v>
      </c>
      <c r="B81" s="14" t="s">
        <v>675</v>
      </c>
      <c r="C81" s="14"/>
      <c r="D81" s="14"/>
      <c r="E81" s="3">
        <f t="shared" si="5"/>
        <v>3300</v>
      </c>
      <c r="F81" s="3">
        <f>F84</f>
        <v>3300</v>
      </c>
      <c r="G81" s="3">
        <f>G84</f>
        <v>0</v>
      </c>
    </row>
    <row r="82" spans="1:7" s="7" customFormat="1" ht="21" customHeight="1">
      <c r="A82" s="17" t="s">
        <v>373</v>
      </c>
      <c r="B82" s="14" t="s">
        <v>675</v>
      </c>
      <c r="C82" s="14" t="s">
        <v>374</v>
      </c>
      <c r="D82" s="14"/>
      <c r="E82" s="3">
        <f t="shared" si="5"/>
        <v>3300</v>
      </c>
      <c r="F82" s="3">
        <f aca="true" t="shared" si="7" ref="F82:G84">F83</f>
        <v>3300</v>
      </c>
      <c r="G82" s="3">
        <f t="shared" si="7"/>
        <v>0</v>
      </c>
    </row>
    <row r="83" spans="1:7" s="7" customFormat="1" ht="82.5" customHeight="1">
      <c r="A83" s="17" t="s">
        <v>375</v>
      </c>
      <c r="B83" s="14" t="s">
        <v>675</v>
      </c>
      <c r="C83" s="14" t="s">
        <v>376</v>
      </c>
      <c r="D83" s="14"/>
      <c r="E83" s="3">
        <f t="shared" si="5"/>
        <v>3300</v>
      </c>
      <c r="F83" s="3">
        <f t="shared" si="7"/>
        <v>3300</v>
      </c>
      <c r="G83" s="3">
        <f t="shared" si="7"/>
        <v>0</v>
      </c>
    </row>
    <row r="84" spans="1:7" s="7" customFormat="1" ht="48.75" customHeight="1">
      <c r="A84" s="19" t="s">
        <v>676</v>
      </c>
      <c r="B84" s="2" t="s">
        <v>675</v>
      </c>
      <c r="C84" s="2" t="s">
        <v>677</v>
      </c>
      <c r="D84" s="2"/>
      <c r="E84" s="1">
        <f t="shared" si="5"/>
        <v>3300</v>
      </c>
      <c r="F84" s="1">
        <f t="shared" si="7"/>
        <v>3300</v>
      </c>
      <c r="G84" s="1">
        <f t="shared" si="7"/>
        <v>0</v>
      </c>
    </row>
    <row r="85" spans="1:7" s="7" customFormat="1" ht="44.25" customHeight="1">
      <c r="A85" s="19" t="s">
        <v>6</v>
      </c>
      <c r="B85" s="2" t="s">
        <v>675</v>
      </c>
      <c r="C85" s="2" t="s">
        <v>677</v>
      </c>
      <c r="D85" s="2" t="s">
        <v>5</v>
      </c>
      <c r="E85" s="1">
        <f t="shared" si="5"/>
        <v>3300</v>
      </c>
      <c r="F85" s="1">
        <v>3300</v>
      </c>
      <c r="G85" s="1"/>
    </row>
    <row r="86" spans="1:7" s="7" customFormat="1" ht="61.5" customHeight="1">
      <c r="A86" s="17" t="s">
        <v>678</v>
      </c>
      <c r="B86" s="14" t="s">
        <v>679</v>
      </c>
      <c r="C86" s="2"/>
      <c r="D86" s="2"/>
      <c r="E86" s="3">
        <f t="shared" si="5"/>
        <v>53853</v>
      </c>
      <c r="F86" s="3">
        <f>F132+F140+F87+F110+F123+F98+F115</f>
        <v>24598</v>
      </c>
      <c r="G86" s="3">
        <f>G132+G140+G87+G110+G123+G98+G115</f>
        <v>29255</v>
      </c>
    </row>
    <row r="87" spans="1:7" s="7" customFormat="1" ht="110.25" customHeight="1">
      <c r="A87" s="17" t="s">
        <v>946</v>
      </c>
      <c r="B87" s="14" t="s">
        <v>679</v>
      </c>
      <c r="C87" s="14" t="s">
        <v>70</v>
      </c>
      <c r="D87" s="2"/>
      <c r="E87" s="3">
        <f>F87+G87</f>
        <v>223</v>
      </c>
      <c r="F87" s="3">
        <f aca="true" t="shared" si="8" ref="F87:G90">F88</f>
        <v>223</v>
      </c>
      <c r="G87" s="3">
        <f t="shared" si="8"/>
        <v>0</v>
      </c>
    </row>
    <row r="88" spans="1:7" s="7" customFormat="1" ht="153.75" customHeight="1">
      <c r="A88" s="17" t="s">
        <v>967</v>
      </c>
      <c r="B88" s="14" t="s">
        <v>679</v>
      </c>
      <c r="C88" s="14" t="s">
        <v>422</v>
      </c>
      <c r="D88" s="2"/>
      <c r="E88" s="3">
        <f>F88+G88</f>
        <v>223</v>
      </c>
      <c r="F88" s="3">
        <f>F89+F92+F95</f>
        <v>223</v>
      </c>
      <c r="G88" s="3">
        <f>G89+G92+G95</f>
        <v>0</v>
      </c>
    </row>
    <row r="89" spans="1:7" s="7" customFormat="1" ht="159.75" customHeight="1">
      <c r="A89" s="14" t="s">
        <v>829</v>
      </c>
      <c r="B89" s="14" t="s">
        <v>679</v>
      </c>
      <c r="C89" s="14" t="s">
        <v>745</v>
      </c>
      <c r="D89" s="2"/>
      <c r="E89" s="3">
        <f>F89+G89</f>
        <v>100</v>
      </c>
      <c r="F89" s="3">
        <f t="shared" si="8"/>
        <v>100</v>
      </c>
      <c r="G89" s="3">
        <f t="shared" si="8"/>
        <v>0</v>
      </c>
    </row>
    <row r="90" spans="1:7" s="7" customFormat="1" ht="24.75" customHeight="1">
      <c r="A90" s="10" t="s">
        <v>55</v>
      </c>
      <c r="B90" s="2" t="s">
        <v>679</v>
      </c>
      <c r="C90" s="2" t="s">
        <v>746</v>
      </c>
      <c r="D90" s="2"/>
      <c r="E90" s="1">
        <f>F90+G90</f>
        <v>100</v>
      </c>
      <c r="F90" s="1">
        <f t="shared" si="8"/>
        <v>100</v>
      </c>
      <c r="G90" s="1">
        <f t="shared" si="8"/>
        <v>0</v>
      </c>
    </row>
    <row r="91" spans="1:7" s="7" customFormat="1" ht="53.25" customHeight="1">
      <c r="A91" s="2" t="s">
        <v>11</v>
      </c>
      <c r="B91" s="2" t="s">
        <v>679</v>
      </c>
      <c r="C91" s="2" t="s">
        <v>746</v>
      </c>
      <c r="D91" s="2" t="s">
        <v>12</v>
      </c>
      <c r="E91" s="1">
        <f>F91+G91</f>
        <v>100</v>
      </c>
      <c r="F91" s="1">
        <v>100</v>
      </c>
      <c r="G91" s="1"/>
    </row>
    <row r="92" spans="1:7" s="7" customFormat="1" ht="204" customHeight="1">
      <c r="A92" s="14" t="s">
        <v>987</v>
      </c>
      <c r="B92" s="14" t="s">
        <v>679</v>
      </c>
      <c r="C92" s="14" t="s">
        <v>988</v>
      </c>
      <c r="D92" s="2"/>
      <c r="E92" s="3">
        <f aca="true" t="shared" si="9" ref="E92:E98">F92+G92</f>
        <v>10</v>
      </c>
      <c r="F92" s="3">
        <f>F93</f>
        <v>10</v>
      </c>
      <c r="G92" s="3">
        <f>G93</f>
        <v>0</v>
      </c>
    </row>
    <row r="93" spans="1:7" s="7" customFormat="1" ht="30.75" customHeight="1">
      <c r="A93" s="10" t="s">
        <v>55</v>
      </c>
      <c r="B93" s="2" t="s">
        <v>679</v>
      </c>
      <c r="C93" s="2" t="s">
        <v>989</v>
      </c>
      <c r="D93" s="2"/>
      <c r="E93" s="1">
        <f t="shared" si="9"/>
        <v>10</v>
      </c>
      <c r="F93" s="1">
        <f>F94</f>
        <v>10</v>
      </c>
      <c r="G93" s="1">
        <f>G94</f>
        <v>0</v>
      </c>
    </row>
    <row r="94" spans="1:7" s="7" customFormat="1" ht="62.25" customHeight="1">
      <c r="A94" s="2" t="s">
        <v>8</v>
      </c>
      <c r="B94" s="2" t="s">
        <v>679</v>
      </c>
      <c r="C94" s="2" t="s">
        <v>989</v>
      </c>
      <c r="D94" s="2" t="s">
        <v>4</v>
      </c>
      <c r="E94" s="1">
        <f t="shared" si="9"/>
        <v>10</v>
      </c>
      <c r="F94" s="1">
        <v>10</v>
      </c>
      <c r="G94" s="1"/>
    </row>
    <row r="95" spans="1:7" s="7" customFormat="1" ht="130.5" customHeight="1">
      <c r="A95" s="14" t="s">
        <v>1015</v>
      </c>
      <c r="B95" s="14" t="s">
        <v>679</v>
      </c>
      <c r="C95" s="14" t="s">
        <v>990</v>
      </c>
      <c r="D95" s="14"/>
      <c r="E95" s="3">
        <f t="shared" si="9"/>
        <v>113</v>
      </c>
      <c r="F95" s="3">
        <f>F96</f>
        <v>113</v>
      </c>
      <c r="G95" s="3">
        <f>G96</f>
        <v>0</v>
      </c>
    </row>
    <row r="96" spans="1:7" s="7" customFormat="1" ht="27.75" customHeight="1">
      <c r="A96" s="10" t="s">
        <v>55</v>
      </c>
      <c r="B96" s="2" t="s">
        <v>679</v>
      </c>
      <c r="C96" s="2" t="s">
        <v>991</v>
      </c>
      <c r="D96" s="2"/>
      <c r="E96" s="1">
        <f t="shared" si="9"/>
        <v>113</v>
      </c>
      <c r="F96" s="1">
        <f>F97</f>
        <v>113</v>
      </c>
      <c r="G96" s="1">
        <f>G97</f>
        <v>0</v>
      </c>
    </row>
    <row r="97" spans="1:7" s="7" customFormat="1" ht="58.5" customHeight="1">
      <c r="A97" s="2" t="s">
        <v>11</v>
      </c>
      <c r="B97" s="2" t="s">
        <v>679</v>
      </c>
      <c r="C97" s="2" t="s">
        <v>991</v>
      </c>
      <c r="D97" s="2" t="s">
        <v>12</v>
      </c>
      <c r="E97" s="1">
        <f t="shared" si="9"/>
        <v>113</v>
      </c>
      <c r="F97" s="1">
        <v>113</v>
      </c>
      <c r="G97" s="1"/>
    </row>
    <row r="98" spans="1:7" s="7" customFormat="1" ht="166.5" customHeight="1">
      <c r="A98" s="14" t="s">
        <v>950</v>
      </c>
      <c r="B98" s="14" t="s">
        <v>679</v>
      </c>
      <c r="C98" s="14" t="s">
        <v>363</v>
      </c>
      <c r="D98" s="14"/>
      <c r="E98" s="3">
        <f t="shared" si="9"/>
        <v>250</v>
      </c>
      <c r="F98" s="3">
        <f>F99+F106</f>
        <v>250</v>
      </c>
      <c r="G98" s="3">
        <f>G99+G106</f>
        <v>0</v>
      </c>
    </row>
    <row r="99" spans="1:7" s="7" customFormat="1" ht="89.25" customHeight="1">
      <c r="A99" s="14" t="s">
        <v>992</v>
      </c>
      <c r="B99" s="14" t="s">
        <v>679</v>
      </c>
      <c r="C99" s="14" t="s">
        <v>994</v>
      </c>
      <c r="D99" s="14"/>
      <c r="E99" s="3">
        <f aca="true" t="shared" si="10" ref="E99:E109">F99+G99</f>
        <v>220</v>
      </c>
      <c r="F99" s="3">
        <f>F100+F103</f>
        <v>220</v>
      </c>
      <c r="G99" s="3">
        <f>G100+G103</f>
        <v>0</v>
      </c>
    </row>
    <row r="100" spans="1:7" s="7" customFormat="1" ht="98.25" customHeight="1">
      <c r="A100" s="14" t="s">
        <v>993</v>
      </c>
      <c r="B100" s="14" t="s">
        <v>679</v>
      </c>
      <c r="C100" s="14" t="s">
        <v>995</v>
      </c>
      <c r="D100" s="14"/>
      <c r="E100" s="3">
        <f t="shared" si="10"/>
        <v>180</v>
      </c>
      <c r="F100" s="3">
        <f>F101</f>
        <v>180</v>
      </c>
      <c r="G100" s="3">
        <f>G101</f>
        <v>0</v>
      </c>
    </row>
    <row r="101" spans="1:7" s="7" customFormat="1" ht="28.5" customHeight="1">
      <c r="A101" s="10" t="s">
        <v>55</v>
      </c>
      <c r="B101" s="2" t="s">
        <v>679</v>
      </c>
      <c r="C101" s="2" t="s">
        <v>996</v>
      </c>
      <c r="D101" s="2"/>
      <c r="E101" s="1">
        <f t="shared" si="10"/>
        <v>180</v>
      </c>
      <c r="F101" s="1">
        <f>F102</f>
        <v>180</v>
      </c>
      <c r="G101" s="1">
        <f>G102</f>
        <v>0</v>
      </c>
    </row>
    <row r="102" spans="1:7" s="7" customFormat="1" ht="59.25" customHeight="1">
      <c r="A102" s="2" t="s">
        <v>8</v>
      </c>
      <c r="B102" s="2" t="s">
        <v>679</v>
      </c>
      <c r="C102" s="2" t="s">
        <v>996</v>
      </c>
      <c r="D102" s="2" t="s">
        <v>4</v>
      </c>
      <c r="E102" s="1">
        <f t="shared" si="10"/>
        <v>180</v>
      </c>
      <c r="F102" s="1">
        <v>180</v>
      </c>
      <c r="G102" s="1"/>
    </row>
    <row r="103" spans="1:7" s="7" customFormat="1" ht="166.5" customHeight="1">
      <c r="A103" s="14" t="s">
        <v>999</v>
      </c>
      <c r="B103" s="14" t="s">
        <v>679</v>
      </c>
      <c r="C103" s="14" t="s">
        <v>997</v>
      </c>
      <c r="D103" s="2"/>
      <c r="E103" s="3">
        <f t="shared" si="10"/>
        <v>40</v>
      </c>
      <c r="F103" s="3">
        <f>F104</f>
        <v>40</v>
      </c>
      <c r="G103" s="3">
        <f>G104</f>
        <v>0</v>
      </c>
    </row>
    <row r="104" spans="1:7" s="7" customFormat="1" ht="34.5" customHeight="1">
      <c r="A104" s="10" t="s">
        <v>55</v>
      </c>
      <c r="B104" s="2" t="s">
        <v>679</v>
      </c>
      <c r="C104" s="2" t="s">
        <v>998</v>
      </c>
      <c r="D104" s="2"/>
      <c r="E104" s="1">
        <f t="shared" si="10"/>
        <v>40</v>
      </c>
      <c r="F104" s="1">
        <f>F105</f>
        <v>40</v>
      </c>
      <c r="G104" s="1">
        <f>G105</f>
        <v>0</v>
      </c>
    </row>
    <row r="105" spans="1:7" s="7" customFormat="1" ht="58.5" customHeight="1">
      <c r="A105" s="2" t="s">
        <v>8</v>
      </c>
      <c r="B105" s="2" t="s">
        <v>679</v>
      </c>
      <c r="C105" s="2" t="s">
        <v>998</v>
      </c>
      <c r="D105" s="2" t="s">
        <v>4</v>
      </c>
      <c r="E105" s="1">
        <f t="shared" si="10"/>
        <v>40</v>
      </c>
      <c r="F105" s="1">
        <v>40</v>
      </c>
      <c r="G105" s="1"/>
    </row>
    <row r="106" spans="1:7" s="7" customFormat="1" ht="87" customHeight="1">
      <c r="A106" s="14" t="s">
        <v>1000</v>
      </c>
      <c r="B106" s="14" t="s">
        <v>679</v>
      </c>
      <c r="C106" s="14" t="s">
        <v>364</v>
      </c>
      <c r="D106" s="14"/>
      <c r="E106" s="3">
        <f t="shared" si="10"/>
        <v>30</v>
      </c>
      <c r="F106" s="3">
        <f aca="true" t="shared" si="11" ref="F106:G108">F107</f>
        <v>30</v>
      </c>
      <c r="G106" s="3">
        <f t="shared" si="11"/>
        <v>0</v>
      </c>
    </row>
    <row r="107" spans="1:7" s="7" customFormat="1" ht="147.75" customHeight="1">
      <c r="A107" s="14" t="s">
        <v>1001</v>
      </c>
      <c r="B107" s="14" t="s">
        <v>679</v>
      </c>
      <c r="C107" s="14" t="s">
        <v>1002</v>
      </c>
      <c r="D107" s="2"/>
      <c r="E107" s="3">
        <f t="shared" si="10"/>
        <v>30</v>
      </c>
      <c r="F107" s="3">
        <f t="shared" si="11"/>
        <v>30</v>
      </c>
      <c r="G107" s="3">
        <f t="shared" si="11"/>
        <v>0</v>
      </c>
    </row>
    <row r="108" spans="1:7" s="7" customFormat="1" ht="38.25" customHeight="1">
      <c r="A108" s="10" t="s">
        <v>55</v>
      </c>
      <c r="B108" s="2" t="s">
        <v>679</v>
      </c>
      <c r="C108" s="2" t="s">
        <v>1003</v>
      </c>
      <c r="D108" s="2"/>
      <c r="E108" s="1">
        <f t="shared" si="10"/>
        <v>30</v>
      </c>
      <c r="F108" s="1">
        <f t="shared" si="11"/>
        <v>30</v>
      </c>
      <c r="G108" s="1">
        <f t="shared" si="11"/>
        <v>0</v>
      </c>
    </row>
    <row r="109" spans="1:7" s="7" customFormat="1" ht="58.5" customHeight="1">
      <c r="A109" s="2" t="s">
        <v>8</v>
      </c>
      <c r="B109" s="2" t="s">
        <v>679</v>
      </c>
      <c r="C109" s="2" t="s">
        <v>1003</v>
      </c>
      <c r="D109" s="2" t="s">
        <v>4</v>
      </c>
      <c r="E109" s="1">
        <f t="shared" si="10"/>
        <v>30</v>
      </c>
      <c r="F109" s="1">
        <v>30</v>
      </c>
      <c r="G109" s="1"/>
    </row>
    <row r="110" spans="1:7" s="7" customFormat="1" ht="98.25" customHeight="1">
      <c r="A110" s="14" t="s">
        <v>1040</v>
      </c>
      <c r="B110" s="14" t="s">
        <v>679</v>
      </c>
      <c r="C110" s="14" t="s">
        <v>371</v>
      </c>
      <c r="D110" s="14"/>
      <c r="E110" s="3">
        <f aca="true" t="shared" si="12" ref="E110:E131">F110+G110</f>
        <v>23</v>
      </c>
      <c r="F110" s="3">
        <f aca="true" t="shared" si="13" ref="F110:G113">F111</f>
        <v>23</v>
      </c>
      <c r="G110" s="3">
        <f t="shared" si="13"/>
        <v>0</v>
      </c>
    </row>
    <row r="111" spans="1:7" s="7" customFormat="1" ht="64.5" customHeight="1">
      <c r="A111" s="14" t="s">
        <v>1041</v>
      </c>
      <c r="B111" s="14" t="s">
        <v>679</v>
      </c>
      <c r="C111" s="14" t="s">
        <v>1042</v>
      </c>
      <c r="D111" s="14"/>
      <c r="E111" s="3">
        <f t="shared" si="12"/>
        <v>23</v>
      </c>
      <c r="F111" s="3">
        <f t="shared" si="13"/>
        <v>23</v>
      </c>
      <c r="G111" s="3">
        <f t="shared" si="13"/>
        <v>0</v>
      </c>
    </row>
    <row r="112" spans="1:7" s="7" customFormat="1" ht="183" customHeight="1">
      <c r="A112" s="14" t="s">
        <v>1043</v>
      </c>
      <c r="B112" s="14" t="s">
        <v>679</v>
      </c>
      <c r="C112" s="14" t="s">
        <v>1044</v>
      </c>
      <c r="D112" s="14"/>
      <c r="E112" s="3">
        <f t="shared" si="12"/>
        <v>23</v>
      </c>
      <c r="F112" s="3">
        <f t="shared" si="13"/>
        <v>23</v>
      </c>
      <c r="G112" s="3">
        <f t="shared" si="13"/>
        <v>0</v>
      </c>
    </row>
    <row r="113" spans="1:7" s="7" customFormat="1" ht="23.25" customHeight="1">
      <c r="A113" s="10" t="s">
        <v>55</v>
      </c>
      <c r="B113" s="2" t="s">
        <v>679</v>
      </c>
      <c r="C113" s="2" t="s">
        <v>1045</v>
      </c>
      <c r="D113" s="2"/>
      <c r="E113" s="1">
        <f t="shared" si="12"/>
        <v>23</v>
      </c>
      <c r="F113" s="1">
        <f t="shared" si="13"/>
        <v>23</v>
      </c>
      <c r="G113" s="1">
        <f t="shared" si="13"/>
        <v>0</v>
      </c>
    </row>
    <row r="114" spans="1:7" s="7" customFormat="1" ht="68.25" customHeight="1">
      <c r="A114" s="2" t="s">
        <v>8</v>
      </c>
      <c r="B114" s="2" t="s">
        <v>679</v>
      </c>
      <c r="C114" s="2" t="s">
        <v>1045</v>
      </c>
      <c r="D114" s="2" t="s">
        <v>4</v>
      </c>
      <c r="E114" s="1">
        <f t="shared" si="12"/>
        <v>23</v>
      </c>
      <c r="F114" s="1">
        <v>23</v>
      </c>
      <c r="G114" s="1"/>
    </row>
    <row r="115" spans="1:7" s="7" customFormat="1" ht="114.75" customHeight="1">
      <c r="A115" s="14" t="s">
        <v>1098</v>
      </c>
      <c r="B115" s="14" t="s">
        <v>679</v>
      </c>
      <c r="C115" s="14" t="s">
        <v>1099</v>
      </c>
      <c r="D115" s="2"/>
      <c r="E115" s="3">
        <f aca="true" t="shared" si="14" ref="E115:E122">F115+G115</f>
        <v>20</v>
      </c>
      <c r="F115" s="3">
        <f>F116</f>
        <v>20</v>
      </c>
      <c r="G115" s="3">
        <f>G116</f>
        <v>0</v>
      </c>
    </row>
    <row r="116" spans="1:7" s="7" customFormat="1" ht="119.25" customHeight="1">
      <c r="A116" s="14" t="s">
        <v>1104</v>
      </c>
      <c r="B116" s="14" t="s">
        <v>679</v>
      </c>
      <c r="C116" s="14" t="s">
        <v>1105</v>
      </c>
      <c r="D116" s="2"/>
      <c r="E116" s="3">
        <f t="shared" si="14"/>
        <v>20</v>
      </c>
      <c r="F116" s="3">
        <f>F117+F120</f>
        <v>20</v>
      </c>
      <c r="G116" s="3">
        <f>G117+G120</f>
        <v>0</v>
      </c>
    </row>
    <row r="117" spans="1:7" s="7" customFormat="1" ht="123" customHeight="1">
      <c r="A117" s="14" t="s">
        <v>1106</v>
      </c>
      <c r="B117" s="14" t="s">
        <v>679</v>
      </c>
      <c r="C117" s="14" t="s">
        <v>1107</v>
      </c>
      <c r="D117" s="2"/>
      <c r="E117" s="3">
        <f t="shared" si="14"/>
        <v>10</v>
      </c>
      <c r="F117" s="3">
        <f>F118</f>
        <v>10</v>
      </c>
      <c r="G117" s="3">
        <f>G118</f>
        <v>0</v>
      </c>
    </row>
    <row r="118" spans="1:7" s="7" customFormat="1" ht="30" customHeight="1">
      <c r="A118" s="10" t="s">
        <v>55</v>
      </c>
      <c r="B118" s="2" t="s">
        <v>679</v>
      </c>
      <c r="C118" s="2" t="s">
        <v>1108</v>
      </c>
      <c r="D118" s="2"/>
      <c r="E118" s="1">
        <f t="shared" si="14"/>
        <v>10</v>
      </c>
      <c r="F118" s="1">
        <f>F119</f>
        <v>10</v>
      </c>
      <c r="G118" s="1">
        <f>G119</f>
        <v>0</v>
      </c>
    </row>
    <row r="119" spans="1:7" s="7" customFormat="1" ht="64.5" customHeight="1">
      <c r="A119" s="2" t="s">
        <v>8</v>
      </c>
      <c r="B119" s="2" t="s">
        <v>679</v>
      </c>
      <c r="C119" s="2" t="s">
        <v>1108</v>
      </c>
      <c r="D119" s="2" t="s">
        <v>4</v>
      </c>
      <c r="E119" s="1">
        <f t="shared" si="14"/>
        <v>10</v>
      </c>
      <c r="F119" s="1">
        <v>10</v>
      </c>
      <c r="G119" s="1"/>
    </row>
    <row r="120" spans="1:7" s="7" customFormat="1" ht="165" customHeight="1">
      <c r="A120" s="14" t="s">
        <v>1109</v>
      </c>
      <c r="B120" s="14" t="s">
        <v>679</v>
      </c>
      <c r="C120" s="14" t="s">
        <v>1110</v>
      </c>
      <c r="D120" s="14"/>
      <c r="E120" s="3">
        <f t="shared" si="14"/>
        <v>10</v>
      </c>
      <c r="F120" s="3">
        <f>F121</f>
        <v>10</v>
      </c>
      <c r="G120" s="3">
        <f>G121</f>
        <v>0</v>
      </c>
    </row>
    <row r="121" spans="1:7" s="7" customFormat="1" ht="30.75" customHeight="1">
      <c r="A121" s="10" t="s">
        <v>55</v>
      </c>
      <c r="B121" s="2" t="s">
        <v>679</v>
      </c>
      <c r="C121" s="2" t="s">
        <v>1111</v>
      </c>
      <c r="D121" s="2"/>
      <c r="E121" s="1">
        <f t="shared" si="14"/>
        <v>10</v>
      </c>
      <c r="F121" s="1">
        <f>F122</f>
        <v>10</v>
      </c>
      <c r="G121" s="1">
        <f>G122</f>
        <v>0</v>
      </c>
    </row>
    <row r="122" spans="1:7" s="7" customFormat="1" ht="72.75" customHeight="1">
      <c r="A122" s="2" t="s">
        <v>8</v>
      </c>
      <c r="B122" s="2" t="s">
        <v>679</v>
      </c>
      <c r="C122" s="2" t="s">
        <v>1111</v>
      </c>
      <c r="D122" s="2" t="s">
        <v>4</v>
      </c>
      <c r="E122" s="1">
        <f t="shared" si="14"/>
        <v>10</v>
      </c>
      <c r="F122" s="1">
        <v>10</v>
      </c>
      <c r="G122" s="1"/>
    </row>
    <row r="123" spans="1:7" s="7" customFormat="1" ht="126" customHeight="1">
      <c r="A123" s="17" t="s">
        <v>948</v>
      </c>
      <c r="B123" s="14" t="s">
        <v>679</v>
      </c>
      <c r="C123" s="14" t="s">
        <v>379</v>
      </c>
      <c r="D123" s="2"/>
      <c r="E123" s="3">
        <f t="shared" si="12"/>
        <v>19571</v>
      </c>
      <c r="F123" s="3">
        <f>F124</f>
        <v>1074</v>
      </c>
      <c r="G123" s="3">
        <f>G124</f>
        <v>18497</v>
      </c>
    </row>
    <row r="124" spans="1:7" s="7" customFormat="1" ht="68.25" customHeight="1">
      <c r="A124" s="17" t="s">
        <v>436</v>
      </c>
      <c r="B124" s="14" t="s">
        <v>679</v>
      </c>
      <c r="C124" s="14" t="s">
        <v>437</v>
      </c>
      <c r="D124" s="2"/>
      <c r="E124" s="3">
        <f t="shared" si="12"/>
        <v>19571</v>
      </c>
      <c r="F124" s="3">
        <f>F125</f>
        <v>1074</v>
      </c>
      <c r="G124" s="3">
        <f>G125</f>
        <v>18497</v>
      </c>
    </row>
    <row r="125" spans="1:7" s="7" customFormat="1" ht="69.75" customHeight="1">
      <c r="A125" s="17" t="s">
        <v>893</v>
      </c>
      <c r="B125" s="14" t="s">
        <v>679</v>
      </c>
      <c r="C125" s="14" t="s">
        <v>894</v>
      </c>
      <c r="D125" s="2"/>
      <c r="E125" s="3">
        <f t="shared" si="12"/>
        <v>19571</v>
      </c>
      <c r="F125" s="3">
        <f>F126+F128+F130</f>
        <v>1074</v>
      </c>
      <c r="G125" s="3">
        <f>G126+G128+G130</f>
        <v>18497</v>
      </c>
    </row>
    <row r="126" spans="1:7" s="7" customFormat="1" ht="26.25" customHeight="1">
      <c r="A126" s="11" t="s">
        <v>446</v>
      </c>
      <c r="B126" s="2" t="s">
        <v>679</v>
      </c>
      <c r="C126" s="2" t="s">
        <v>1053</v>
      </c>
      <c r="D126" s="2"/>
      <c r="E126" s="1">
        <f t="shared" si="12"/>
        <v>100</v>
      </c>
      <c r="F126" s="1">
        <f>F127</f>
        <v>100</v>
      </c>
      <c r="G126" s="1">
        <f>G127</f>
        <v>0</v>
      </c>
    </row>
    <row r="127" spans="1:7" s="7" customFormat="1" ht="63" customHeight="1">
      <c r="A127" s="2" t="s">
        <v>8</v>
      </c>
      <c r="B127" s="2" t="s">
        <v>679</v>
      </c>
      <c r="C127" s="2" t="s">
        <v>1053</v>
      </c>
      <c r="D127" s="2" t="s">
        <v>4</v>
      </c>
      <c r="E127" s="1">
        <f t="shared" si="12"/>
        <v>100</v>
      </c>
      <c r="F127" s="1">
        <v>100</v>
      </c>
      <c r="G127" s="1"/>
    </row>
    <row r="128" spans="1:7" s="7" customFormat="1" ht="132" customHeight="1">
      <c r="A128" s="2" t="s">
        <v>844</v>
      </c>
      <c r="B128" s="2" t="s">
        <v>679</v>
      </c>
      <c r="C128" s="2" t="s">
        <v>895</v>
      </c>
      <c r="D128" s="2"/>
      <c r="E128" s="1">
        <f t="shared" si="12"/>
        <v>18497</v>
      </c>
      <c r="F128" s="1">
        <f>F129</f>
        <v>0</v>
      </c>
      <c r="G128" s="1">
        <f>G129</f>
        <v>18497</v>
      </c>
    </row>
    <row r="129" spans="1:7" s="7" customFormat="1" ht="62.25" customHeight="1">
      <c r="A129" s="2" t="s">
        <v>8</v>
      </c>
      <c r="B129" s="2" t="s">
        <v>679</v>
      </c>
      <c r="C129" s="2" t="s">
        <v>895</v>
      </c>
      <c r="D129" s="2" t="s">
        <v>4</v>
      </c>
      <c r="E129" s="1">
        <f t="shared" si="12"/>
        <v>18497</v>
      </c>
      <c r="F129" s="1"/>
      <c r="G129" s="1">
        <v>18497</v>
      </c>
    </row>
    <row r="130" spans="1:7" s="7" customFormat="1" ht="133.5" customHeight="1">
      <c r="A130" s="2" t="s">
        <v>844</v>
      </c>
      <c r="B130" s="2" t="s">
        <v>679</v>
      </c>
      <c r="C130" s="2" t="s">
        <v>896</v>
      </c>
      <c r="D130" s="2"/>
      <c r="E130" s="1">
        <f t="shared" si="12"/>
        <v>974</v>
      </c>
      <c r="F130" s="1">
        <f>F131</f>
        <v>974</v>
      </c>
      <c r="G130" s="1">
        <f>G131</f>
        <v>0</v>
      </c>
    </row>
    <row r="131" spans="1:7" s="7" customFormat="1" ht="61.5" customHeight="1">
      <c r="A131" s="2" t="s">
        <v>8</v>
      </c>
      <c r="B131" s="2" t="s">
        <v>679</v>
      </c>
      <c r="C131" s="2" t="s">
        <v>896</v>
      </c>
      <c r="D131" s="2" t="s">
        <v>4</v>
      </c>
      <c r="E131" s="1">
        <f t="shared" si="12"/>
        <v>974</v>
      </c>
      <c r="F131" s="1">
        <v>974</v>
      </c>
      <c r="G131" s="1"/>
    </row>
    <row r="132" spans="1:7" s="7" customFormat="1" ht="137.25" customHeight="1">
      <c r="A132" s="17" t="s">
        <v>949</v>
      </c>
      <c r="B132" s="14" t="s">
        <v>679</v>
      </c>
      <c r="C132" s="14" t="s">
        <v>680</v>
      </c>
      <c r="D132" s="14"/>
      <c r="E132" s="3">
        <f aca="true" t="shared" si="15" ref="E132:E139">F132+G132</f>
        <v>10863</v>
      </c>
      <c r="F132" s="3">
        <f>F133</f>
        <v>105</v>
      </c>
      <c r="G132" s="3">
        <f>G133</f>
        <v>10758</v>
      </c>
    </row>
    <row r="133" spans="1:7" s="7" customFormat="1" ht="183.75" customHeight="1">
      <c r="A133" s="17" t="s">
        <v>681</v>
      </c>
      <c r="B133" s="14" t="s">
        <v>679</v>
      </c>
      <c r="C133" s="14" t="s">
        <v>682</v>
      </c>
      <c r="D133" s="14"/>
      <c r="E133" s="3">
        <f t="shared" si="15"/>
        <v>10863</v>
      </c>
      <c r="F133" s="3">
        <f>F134</f>
        <v>105</v>
      </c>
      <c r="G133" s="3">
        <f>G134</f>
        <v>10758</v>
      </c>
    </row>
    <row r="134" spans="1:7" s="9" customFormat="1" ht="117.75" customHeight="1">
      <c r="A134" s="17" t="s">
        <v>683</v>
      </c>
      <c r="B134" s="14" t="s">
        <v>679</v>
      </c>
      <c r="C134" s="14" t="s">
        <v>684</v>
      </c>
      <c r="D134" s="14"/>
      <c r="E134" s="3">
        <f t="shared" si="15"/>
        <v>10863</v>
      </c>
      <c r="F134" s="3">
        <f>F137+F135</f>
        <v>105</v>
      </c>
      <c r="G134" s="3">
        <f>G137+G135</f>
        <v>10758</v>
      </c>
    </row>
    <row r="135" spans="1:7" s="9" customFormat="1" ht="69.75" customHeight="1">
      <c r="A135" s="2" t="s">
        <v>65</v>
      </c>
      <c r="B135" s="2" t="s">
        <v>679</v>
      </c>
      <c r="C135" s="2" t="s">
        <v>749</v>
      </c>
      <c r="D135" s="2"/>
      <c r="E135" s="1">
        <f t="shared" si="15"/>
        <v>105</v>
      </c>
      <c r="F135" s="1">
        <f>F136</f>
        <v>105</v>
      </c>
      <c r="G135" s="1">
        <f>G136</f>
        <v>0</v>
      </c>
    </row>
    <row r="136" spans="1:7" s="9" customFormat="1" ht="59.25" customHeight="1">
      <c r="A136" s="2" t="s">
        <v>8</v>
      </c>
      <c r="B136" s="2" t="s">
        <v>679</v>
      </c>
      <c r="C136" s="2" t="s">
        <v>749</v>
      </c>
      <c r="D136" s="2" t="s">
        <v>4</v>
      </c>
      <c r="E136" s="1">
        <f t="shared" si="15"/>
        <v>105</v>
      </c>
      <c r="F136" s="1">
        <v>105</v>
      </c>
      <c r="G136" s="1"/>
    </row>
    <row r="137" spans="1:7" s="9" customFormat="1" ht="208.5" customHeight="1">
      <c r="A137" s="19" t="s">
        <v>685</v>
      </c>
      <c r="B137" s="2" t="s">
        <v>679</v>
      </c>
      <c r="C137" s="2" t="s">
        <v>686</v>
      </c>
      <c r="D137" s="2"/>
      <c r="E137" s="1">
        <f t="shared" si="15"/>
        <v>10758</v>
      </c>
      <c r="F137" s="1">
        <f>F138+F139</f>
        <v>0</v>
      </c>
      <c r="G137" s="1">
        <f>G138+G139</f>
        <v>10758</v>
      </c>
    </row>
    <row r="138" spans="1:7" s="9" customFormat="1" ht="163.5" customHeight="1">
      <c r="A138" s="19" t="s">
        <v>7</v>
      </c>
      <c r="B138" s="2" t="s">
        <v>679</v>
      </c>
      <c r="C138" s="2" t="s">
        <v>686</v>
      </c>
      <c r="D138" s="2" t="s">
        <v>3</v>
      </c>
      <c r="E138" s="1">
        <f t="shared" si="15"/>
        <v>9723</v>
      </c>
      <c r="F138" s="1"/>
      <c r="G138" s="1">
        <v>9723</v>
      </c>
    </row>
    <row r="139" spans="1:7" s="9" customFormat="1" ht="56.25" customHeight="1">
      <c r="A139" s="19" t="s">
        <v>8</v>
      </c>
      <c r="B139" s="2" t="s">
        <v>679</v>
      </c>
      <c r="C139" s="2" t="s">
        <v>686</v>
      </c>
      <c r="D139" s="2" t="s">
        <v>4</v>
      </c>
      <c r="E139" s="1">
        <f t="shared" si="15"/>
        <v>1035</v>
      </c>
      <c r="F139" s="1"/>
      <c r="G139" s="1">
        <v>1035</v>
      </c>
    </row>
    <row r="140" spans="1:7" s="9" customFormat="1" ht="24" customHeight="1">
      <c r="A140" s="17" t="s">
        <v>373</v>
      </c>
      <c r="B140" s="14" t="s">
        <v>679</v>
      </c>
      <c r="C140" s="14" t="s">
        <v>374</v>
      </c>
      <c r="D140" s="14"/>
      <c r="E140" s="3">
        <f aca="true" t="shared" si="16" ref="E140:E150">F140+G140</f>
        <v>22903</v>
      </c>
      <c r="F140" s="3">
        <f>F141</f>
        <v>22903</v>
      </c>
      <c r="G140" s="3">
        <f>G141</f>
        <v>0</v>
      </c>
    </row>
    <row r="141" spans="1:7" ht="82.5" customHeight="1">
      <c r="A141" s="17" t="s">
        <v>375</v>
      </c>
      <c r="B141" s="14" t="s">
        <v>679</v>
      </c>
      <c r="C141" s="14" t="s">
        <v>376</v>
      </c>
      <c r="D141" s="14"/>
      <c r="E141" s="3">
        <f t="shared" si="16"/>
        <v>22903</v>
      </c>
      <c r="F141" s="3">
        <f>F142</f>
        <v>22903</v>
      </c>
      <c r="G141" s="3">
        <f>G142</f>
        <v>0</v>
      </c>
    </row>
    <row r="142" spans="1:7" ht="81.75" customHeight="1">
      <c r="A142" s="19" t="s">
        <v>37</v>
      </c>
      <c r="B142" s="2" t="s">
        <v>679</v>
      </c>
      <c r="C142" s="2" t="s">
        <v>456</v>
      </c>
      <c r="D142" s="2"/>
      <c r="E142" s="1">
        <f t="shared" si="16"/>
        <v>22903</v>
      </c>
      <c r="F142" s="1">
        <f>F143+F144</f>
        <v>22903</v>
      </c>
      <c r="G142" s="1">
        <f>G143+G144</f>
        <v>0</v>
      </c>
    </row>
    <row r="143" spans="1:7" ht="165.75" customHeight="1">
      <c r="A143" s="19" t="s">
        <v>7</v>
      </c>
      <c r="B143" s="2" t="s">
        <v>679</v>
      </c>
      <c r="C143" s="2" t="s">
        <v>456</v>
      </c>
      <c r="D143" s="2" t="s">
        <v>3</v>
      </c>
      <c r="E143" s="1">
        <f t="shared" si="16"/>
        <v>21953</v>
      </c>
      <c r="F143" s="1">
        <f>13041+8912</f>
        <v>21953</v>
      </c>
      <c r="G143" s="1"/>
    </row>
    <row r="144" spans="1:7" ht="65.25" customHeight="1">
      <c r="A144" s="19" t="s">
        <v>8</v>
      </c>
      <c r="B144" s="2" t="s">
        <v>679</v>
      </c>
      <c r="C144" s="2" t="s">
        <v>456</v>
      </c>
      <c r="D144" s="2" t="s">
        <v>4</v>
      </c>
      <c r="E144" s="1">
        <f t="shared" si="16"/>
        <v>950</v>
      </c>
      <c r="F144" s="1">
        <f>950</f>
        <v>950</v>
      </c>
      <c r="G144" s="1"/>
    </row>
    <row r="145" spans="1:7" ht="30.75" customHeight="1">
      <c r="A145" s="14" t="s">
        <v>687</v>
      </c>
      <c r="B145" s="14" t="s">
        <v>688</v>
      </c>
      <c r="C145" s="14"/>
      <c r="D145" s="14"/>
      <c r="E145" s="3">
        <f t="shared" si="16"/>
        <v>64</v>
      </c>
      <c r="F145" s="3">
        <f aca="true" t="shared" si="17" ref="F145:G149">F146</f>
        <v>64</v>
      </c>
      <c r="G145" s="3">
        <f t="shared" si="17"/>
        <v>0</v>
      </c>
    </row>
    <row r="146" spans="1:7" ht="39" customHeight="1">
      <c r="A146" s="14" t="s">
        <v>689</v>
      </c>
      <c r="B146" s="14" t="s">
        <v>690</v>
      </c>
      <c r="C146" s="14"/>
      <c r="D146" s="14"/>
      <c r="E146" s="3">
        <f t="shared" si="16"/>
        <v>64</v>
      </c>
      <c r="F146" s="3">
        <f t="shared" si="17"/>
        <v>64</v>
      </c>
      <c r="G146" s="3">
        <f t="shared" si="17"/>
        <v>0</v>
      </c>
    </row>
    <row r="147" spans="1:7" ht="33" customHeight="1">
      <c r="A147" s="14" t="s">
        <v>373</v>
      </c>
      <c r="B147" s="14" t="s">
        <v>690</v>
      </c>
      <c r="C147" s="14" t="s">
        <v>374</v>
      </c>
      <c r="D147" s="14"/>
      <c r="E147" s="3">
        <f t="shared" si="16"/>
        <v>64</v>
      </c>
      <c r="F147" s="3">
        <f t="shared" si="17"/>
        <v>64</v>
      </c>
      <c r="G147" s="3">
        <f t="shared" si="17"/>
        <v>0</v>
      </c>
    </row>
    <row r="148" spans="1:7" ht="87" customHeight="1">
      <c r="A148" s="17" t="s">
        <v>375</v>
      </c>
      <c r="B148" s="14" t="s">
        <v>690</v>
      </c>
      <c r="C148" s="14" t="s">
        <v>376</v>
      </c>
      <c r="D148" s="14"/>
      <c r="E148" s="3">
        <f t="shared" si="16"/>
        <v>64</v>
      </c>
      <c r="F148" s="3">
        <f t="shared" si="17"/>
        <v>64</v>
      </c>
      <c r="G148" s="3">
        <f t="shared" si="17"/>
        <v>0</v>
      </c>
    </row>
    <row r="149" spans="1:7" ht="51.75" customHeight="1">
      <c r="A149" s="2" t="s">
        <v>65</v>
      </c>
      <c r="B149" s="2" t="s">
        <v>690</v>
      </c>
      <c r="C149" s="2" t="s">
        <v>455</v>
      </c>
      <c r="D149" s="2"/>
      <c r="E149" s="1">
        <f t="shared" si="16"/>
        <v>64</v>
      </c>
      <c r="F149" s="1">
        <f t="shared" si="17"/>
        <v>64</v>
      </c>
      <c r="G149" s="1">
        <f t="shared" si="17"/>
        <v>0</v>
      </c>
    </row>
    <row r="150" spans="1:7" ht="61.5" customHeight="1">
      <c r="A150" s="2" t="s">
        <v>8</v>
      </c>
      <c r="B150" s="2" t="s">
        <v>690</v>
      </c>
      <c r="C150" s="2" t="s">
        <v>455</v>
      </c>
      <c r="D150" s="2" t="s">
        <v>4</v>
      </c>
      <c r="E150" s="1">
        <f t="shared" si="16"/>
        <v>64</v>
      </c>
      <c r="F150" s="1">
        <v>64</v>
      </c>
      <c r="G150" s="1"/>
    </row>
    <row r="151" spans="1:7" ht="58.5" customHeight="1">
      <c r="A151" s="14" t="s">
        <v>351</v>
      </c>
      <c r="B151" s="14" t="s">
        <v>352</v>
      </c>
      <c r="C151" s="14"/>
      <c r="D151" s="14"/>
      <c r="E151" s="3">
        <f>F151+G151</f>
        <v>63660</v>
      </c>
      <c r="F151" s="3">
        <f>F152+F167+F160</f>
        <v>63660</v>
      </c>
      <c r="G151" s="3">
        <f>G152+G167+G160</f>
        <v>0</v>
      </c>
    </row>
    <row r="152" spans="1:7" ht="112.5" customHeight="1">
      <c r="A152" s="14" t="s">
        <v>353</v>
      </c>
      <c r="B152" s="14" t="s">
        <v>354</v>
      </c>
      <c r="C152" s="14"/>
      <c r="D152" s="14"/>
      <c r="E152" s="3">
        <f aca="true" t="shared" si="18" ref="E152:E159">F152+G152</f>
        <v>50606</v>
      </c>
      <c r="F152" s="3">
        <f>F153</f>
        <v>50606</v>
      </c>
      <c r="G152" s="3">
        <f>G153</f>
        <v>0</v>
      </c>
    </row>
    <row r="153" spans="1:7" ht="120.75" customHeight="1">
      <c r="A153" s="17" t="s">
        <v>946</v>
      </c>
      <c r="B153" s="14" t="s">
        <v>354</v>
      </c>
      <c r="C153" s="14" t="s">
        <v>70</v>
      </c>
      <c r="D153" s="14"/>
      <c r="E153" s="3">
        <f t="shared" si="18"/>
        <v>50606</v>
      </c>
      <c r="F153" s="3">
        <f>F154</f>
        <v>50606</v>
      </c>
      <c r="G153" s="3">
        <f>G154</f>
        <v>0</v>
      </c>
    </row>
    <row r="154" spans="1:7" ht="171" customHeight="1">
      <c r="A154" s="17" t="s">
        <v>968</v>
      </c>
      <c r="B154" s="14" t="s">
        <v>354</v>
      </c>
      <c r="C154" s="14" t="s">
        <v>355</v>
      </c>
      <c r="D154" s="14"/>
      <c r="E154" s="3">
        <f t="shared" si="18"/>
        <v>50606</v>
      </c>
      <c r="F154" s="3">
        <f>F156</f>
        <v>50606</v>
      </c>
      <c r="G154" s="3">
        <f>G156</f>
        <v>0</v>
      </c>
    </row>
    <row r="155" spans="1:7" ht="231.75" customHeight="1">
      <c r="A155" s="17" t="s">
        <v>356</v>
      </c>
      <c r="B155" s="14" t="s">
        <v>354</v>
      </c>
      <c r="C155" s="14" t="s">
        <v>357</v>
      </c>
      <c r="D155" s="14"/>
      <c r="E155" s="3">
        <f>F155+G155</f>
        <v>50606</v>
      </c>
      <c r="F155" s="3">
        <f>F156</f>
        <v>50606</v>
      </c>
      <c r="G155" s="3">
        <f>G156</f>
        <v>0</v>
      </c>
    </row>
    <row r="156" spans="1:7" ht="81.75" customHeight="1">
      <c r="A156" s="19" t="s">
        <v>37</v>
      </c>
      <c r="B156" s="2" t="s">
        <v>354</v>
      </c>
      <c r="C156" s="2" t="s">
        <v>358</v>
      </c>
      <c r="D156" s="2"/>
      <c r="E156" s="1">
        <f t="shared" si="18"/>
        <v>50606</v>
      </c>
      <c r="F156" s="1">
        <f>F157+F158+F159</f>
        <v>50606</v>
      </c>
      <c r="G156" s="1">
        <f>G157+G158+G159</f>
        <v>0</v>
      </c>
    </row>
    <row r="157" spans="1:7" ht="171" customHeight="1">
      <c r="A157" s="19" t="s">
        <v>7</v>
      </c>
      <c r="B157" s="2" t="s">
        <v>354</v>
      </c>
      <c r="C157" s="2" t="s">
        <v>358</v>
      </c>
      <c r="D157" s="2" t="s">
        <v>3</v>
      </c>
      <c r="E157" s="1">
        <f t="shared" si="18"/>
        <v>39268</v>
      </c>
      <c r="F157" s="1">
        <v>39268</v>
      </c>
      <c r="G157" s="1"/>
    </row>
    <row r="158" spans="1:7" ht="66.75" customHeight="1">
      <c r="A158" s="2" t="s">
        <v>8</v>
      </c>
      <c r="B158" s="2" t="s">
        <v>354</v>
      </c>
      <c r="C158" s="2" t="s">
        <v>358</v>
      </c>
      <c r="D158" s="2" t="s">
        <v>4</v>
      </c>
      <c r="E158" s="1">
        <f t="shared" si="18"/>
        <v>11276</v>
      </c>
      <c r="F158" s="1">
        <v>11276</v>
      </c>
      <c r="G158" s="1"/>
    </row>
    <row r="159" spans="1:7" ht="43.5" customHeight="1">
      <c r="A159" s="2" t="s">
        <v>6</v>
      </c>
      <c r="B159" s="2" t="s">
        <v>354</v>
      </c>
      <c r="C159" s="2" t="s">
        <v>358</v>
      </c>
      <c r="D159" s="2" t="s">
        <v>5</v>
      </c>
      <c r="E159" s="1">
        <f t="shared" si="18"/>
        <v>62</v>
      </c>
      <c r="F159" s="1">
        <v>62</v>
      </c>
      <c r="G159" s="1"/>
    </row>
    <row r="160" spans="1:7" ht="46.5" customHeight="1">
      <c r="A160" s="14" t="s">
        <v>733</v>
      </c>
      <c r="B160" s="14" t="s">
        <v>732</v>
      </c>
      <c r="C160" s="2"/>
      <c r="D160" s="2"/>
      <c r="E160" s="3">
        <f aca="true" t="shared" si="19" ref="E160:E166">F160+G160</f>
        <v>11437</v>
      </c>
      <c r="F160" s="3">
        <f aca="true" t="shared" si="20" ref="F160:G163">F161</f>
        <v>11437</v>
      </c>
      <c r="G160" s="3">
        <f t="shared" si="20"/>
        <v>0</v>
      </c>
    </row>
    <row r="161" spans="1:7" ht="108.75" customHeight="1">
      <c r="A161" s="17" t="s">
        <v>946</v>
      </c>
      <c r="B161" s="14" t="s">
        <v>732</v>
      </c>
      <c r="C161" s="14" t="s">
        <v>70</v>
      </c>
      <c r="D161" s="14"/>
      <c r="E161" s="3">
        <f t="shared" si="19"/>
        <v>11437</v>
      </c>
      <c r="F161" s="3">
        <f t="shared" si="20"/>
        <v>11437</v>
      </c>
      <c r="G161" s="3">
        <f t="shared" si="20"/>
        <v>0</v>
      </c>
    </row>
    <row r="162" spans="1:7" ht="175.5" customHeight="1">
      <c r="A162" s="17" t="s">
        <v>968</v>
      </c>
      <c r="B162" s="14" t="s">
        <v>732</v>
      </c>
      <c r="C162" s="14" t="s">
        <v>355</v>
      </c>
      <c r="D162" s="14"/>
      <c r="E162" s="3">
        <f t="shared" si="19"/>
        <v>11437</v>
      </c>
      <c r="F162" s="3">
        <f t="shared" si="20"/>
        <v>11437</v>
      </c>
      <c r="G162" s="3">
        <f t="shared" si="20"/>
        <v>0</v>
      </c>
    </row>
    <row r="163" spans="1:7" ht="222" customHeight="1">
      <c r="A163" s="17" t="s">
        <v>356</v>
      </c>
      <c r="B163" s="14" t="s">
        <v>732</v>
      </c>
      <c r="C163" s="14" t="s">
        <v>357</v>
      </c>
      <c r="D163" s="14"/>
      <c r="E163" s="3">
        <f t="shared" si="19"/>
        <v>11437</v>
      </c>
      <c r="F163" s="3">
        <f t="shared" si="20"/>
        <v>11437</v>
      </c>
      <c r="G163" s="3">
        <f t="shared" si="20"/>
        <v>0</v>
      </c>
    </row>
    <row r="164" spans="1:7" ht="93.75" customHeight="1">
      <c r="A164" s="19" t="s">
        <v>37</v>
      </c>
      <c r="B164" s="2" t="s">
        <v>732</v>
      </c>
      <c r="C164" s="2" t="s">
        <v>358</v>
      </c>
      <c r="D164" s="2"/>
      <c r="E164" s="1">
        <f t="shared" si="19"/>
        <v>11437</v>
      </c>
      <c r="F164" s="1">
        <f>F165+F166</f>
        <v>11437</v>
      </c>
      <c r="G164" s="1">
        <f>G165+G166</f>
        <v>0</v>
      </c>
    </row>
    <row r="165" spans="1:7" ht="170.25" customHeight="1">
      <c r="A165" s="19" t="s">
        <v>7</v>
      </c>
      <c r="B165" s="2" t="s">
        <v>732</v>
      </c>
      <c r="C165" s="2" t="s">
        <v>358</v>
      </c>
      <c r="D165" s="2" t="s">
        <v>3</v>
      </c>
      <c r="E165" s="1">
        <f t="shared" si="19"/>
        <v>9348</v>
      </c>
      <c r="F165" s="1">
        <v>9348</v>
      </c>
      <c r="G165" s="1"/>
    </row>
    <row r="166" spans="1:7" ht="72" customHeight="1">
      <c r="A166" s="2" t="s">
        <v>8</v>
      </c>
      <c r="B166" s="2" t="s">
        <v>732</v>
      </c>
      <c r="C166" s="2" t="s">
        <v>358</v>
      </c>
      <c r="D166" s="2" t="s">
        <v>4</v>
      </c>
      <c r="E166" s="1">
        <f t="shared" si="19"/>
        <v>2089</v>
      </c>
      <c r="F166" s="1">
        <v>2089</v>
      </c>
      <c r="G166" s="1"/>
    </row>
    <row r="167" spans="1:7" s="9" customFormat="1" ht="87.75" customHeight="1">
      <c r="A167" s="14" t="s">
        <v>730</v>
      </c>
      <c r="B167" s="14" t="s">
        <v>731</v>
      </c>
      <c r="C167" s="14"/>
      <c r="D167" s="14"/>
      <c r="E167" s="3">
        <f aca="true" t="shared" si="21" ref="E167:E182">F167+G167</f>
        <v>1617</v>
      </c>
      <c r="F167" s="3">
        <f>F168+F177</f>
        <v>1617</v>
      </c>
      <c r="G167" s="3">
        <f>G168+G177</f>
        <v>0</v>
      </c>
    </row>
    <row r="168" spans="1:7" ht="120" customHeight="1">
      <c r="A168" s="17" t="s">
        <v>946</v>
      </c>
      <c r="B168" s="14" t="s">
        <v>731</v>
      </c>
      <c r="C168" s="14" t="s">
        <v>70</v>
      </c>
      <c r="D168" s="14"/>
      <c r="E168" s="3">
        <f t="shared" si="21"/>
        <v>1117</v>
      </c>
      <c r="F168" s="3">
        <f>F169+F173</f>
        <v>1117</v>
      </c>
      <c r="G168" s="3">
        <f aca="true" t="shared" si="22" ref="F168:G171">G169</f>
        <v>0</v>
      </c>
    </row>
    <row r="169" spans="1:7" ht="162" customHeight="1">
      <c r="A169" s="17" t="s">
        <v>967</v>
      </c>
      <c r="B169" s="14" t="s">
        <v>731</v>
      </c>
      <c r="C169" s="14" t="s">
        <v>422</v>
      </c>
      <c r="D169" s="2"/>
      <c r="E169" s="3">
        <f t="shared" si="21"/>
        <v>492</v>
      </c>
      <c r="F169" s="3">
        <f t="shared" si="22"/>
        <v>492</v>
      </c>
      <c r="G169" s="3">
        <f t="shared" si="22"/>
        <v>0</v>
      </c>
    </row>
    <row r="170" spans="1:7" ht="351.75" customHeight="1">
      <c r="A170" s="17" t="s">
        <v>423</v>
      </c>
      <c r="B170" s="14" t="s">
        <v>731</v>
      </c>
      <c r="C170" s="14" t="s">
        <v>424</v>
      </c>
      <c r="D170" s="14"/>
      <c r="E170" s="3">
        <f t="shared" si="21"/>
        <v>492</v>
      </c>
      <c r="F170" s="3">
        <f t="shared" si="22"/>
        <v>492</v>
      </c>
      <c r="G170" s="3">
        <f t="shared" si="22"/>
        <v>0</v>
      </c>
    </row>
    <row r="171" spans="1:7" ht="96.75" customHeight="1">
      <c r="A171" s="19" t="s">
        <v>37</v>
      </c>
      <c r="B171" s="2" t="s">
        <v>731</v>
      </c>
      <c r="C171" s="2" t="s">
        <v>767</v>
      </c>
      <c r="D171" s="2"/>
      <c r="E171" s="1">
        <f t="shared" si="21"/>
        <v>492</v>
      </c>
      <c r="F171" s="1">
        <f t="shared" si="22"/>
        <v>492</v>
      </c>
      <c r="G171" s="1">
        <f t="shared" si="22"/>
        <v>0</v>
      </c>
    </row>
    <row r="172" spans="1:7" ht="72" customHeight="1">
      <c r="A172" s="2" t="s">
        <v>8</v>
      </c>
      <c r="B172" s="2" t="s">
        <v>731</v>
      </c>
      <c r="C172" s="2" t="s">
        <v>767</v>
      </c>
      <c r="D172" s="2" t="s">
        <v>4</v>
      </c>
      <c r="E172" s="1">
        <f t="shared" si="21"/>
        <v>492</v>
      </c>
      <c r="F172" s="1">
        <f>1116-625+1</f>
        <v>492</v>
      </c>
      <c r="G172" s="1"/>
    </row>
    <row r="173" spans="1:7" ht="158.25" customHeight="1">
      <c r="A173" s="14" t="s">
        <v>1051</v>
      </c>
      <c r="B173" s="14" t="s">
        <v>731</v>
      </c>
      <c r="C173" s="14" t="s">
        <v>834</v>
      </c>
      <c r="D173" s="14"/>
      <c r="E173" s="3">
        <f t="shared" si="21"/>
        <v>625</v>
      </c>
      <c r="F173" s="3">
        <f aca="true" t="shared" si="23" ref="F173:G175">F174</f>
        <v>625</v>
      </c>
      <c r="G173" s="3">
        <f t="shared" si="23"/>
        <v>0</v>
      </c>
    </row>
    <row r="174" spans="1:7" ht="297" customHeight="1">
      <c r="A174" s="36" t="s">
        <v>1084</v>
      </c>
      <c r="B174" s="14" t="s">
        <v>731</v>
      </c>
      <c r="C174" s="14" t="s">
        <v>835</v>
      </c>
      <c r="D174" s="14"/>
      <c r="E174" s="3">
        <f t="shared" si="21"/>
        <v>625</v>
      </c>
      <c r="F174" s="3">
        <f t="shared" si="23"/>
        <v>625</v>
      </c>
      <c r="G174" s="3">
        <f t="shared" si="23"/>
        <v>0</v>
      </c>
    </row>
    <row r="175" spans="1:7" ht="78" customHeight="1">
      <c r="A175" s="19" t="s">
        <v>37</v>
      </c>
      <c r="B175" s="2" t="s">
        <v>731</v>
      </c>
      <c r="C175" s="2" t="s">
        <v>1052</v>
      </c>
      <c r="D175" s="2"/>
      <c r="E175" s="1">
        <f t="shared" si="21"/>
        <v>625</v>
      </c>
      <c r="F175" s="1">
        <f t="shared" si="23"/>
        <v>625</v>
      </c>
      <c r="G175" s="1">
        <f t="shared" si="23"/>
        <v>0</v>
      </c>
    </row>
    <row r="176" spans="1:7" ht="54" customHeight="1">
      <c r="A176" s="2" t="s">
        <v>8</v>
      </c>
      <c r="B176" s="2" t="s">
        <v>731</v>
      </c>
      <c r="C176" s="2" t="s">
        <v>1052</v>
      </c>
      <c r="D176" s="2" t="s">
        <v>4</v>
      </c>
      <c r="E176" s="1">
        <f aca="true" t="shared" si="24" ref="E176:E181">F176+G176</f>
        <v>625</v>
      </c>
      <c r="F176" s="1">
        <v>625</v>
      </c>
      <c r="G176" s="1"/>
    </row>
    <row r="177" spans="1:7" ht="134.25" customHeight="1">
      <c r="A177" s="17" t="s">
        <v>948</v>
      </c>
      <c r="B177" s="14" t="s">
        <v>731</v>
      </c>
      <c r="C177" s="14" t="s">
        <v>379</v>
      </c>
      <c r="D177" s="2"/>
      <c r="E177" s="3">
        <f t="shared" si="24"/>
        <v>500</v>
      </c>
      <c r="F177" s="3">
        <f aca="true" t="shared" si="25" ref="F177:G180">F178</f>
        <v>500</v>
      </c>
      <c r="G177" s="3">
        <f t="shared" si="25"/>
        <v>0</v>
      </c>
    </row>
    <row r="178" spans="1:7" ht="80.25" customHeight="1">
      <c r="A178" s="17" t="s">
        <v>436</v>
      </c>
      <c r="B178" s="14" t="s">
        <v>731</v>
      </c>
      <c r="C178" s="14" t="s">
        <v>437</v>
      </c>
      <c r="D178" s="2"/>
      <c r="E178" s="3">
        <f t="shared" si="24"/>
        <v>500</v>
      </c>
      <c r="F178" s="3">
        <f t="shared" si="25"/>
        <v>500</v>
      </c>
      <c r="G178" s="3">
        <f t="shared" si="25"/>
        <v>0</v>
      </c>
    </row>
    <row r="179" spans="1:7" ht="76.5" customHeight="1">
      <c r="A179" s="23" t="s">
        <v>725</v>
      </c>
      <c r="B179" s="14" t="s">
        <v>731</v>
      </c>
      <c r="C179" s="14" t="s">
        <v>726</v>
      </c>
      <c r="D179" s="2"/>
      <c r="E179" s="3">
        <f t="shared" si="24"/>
        <v>500</v>
      </c>
      <c r="F179" s="3">
        <f t="shared" si="25"/>
        <v>500</v>
      </c>
      <c r="G179" s="3">
        <f t="shared" si="25"/>
        <v>0</v>
      </c>
    </row>
    <row r="180" spans="1:7" ht="54" customHeight="1">
      <c r="A180" s="11" t="s">
        <v>51</v>
      </c>
      <c r="B180" s="2" t="s">
        <v>731</v>
      </c>
      <c r="C180" s="2" t="s">
        <v>727</v>
      </c>
      <c r="D180" s="2"/>
      <c r="E180" s="1">
        <f t="shared" si="24"/>
        <v>500</v>
      </c>
      <c r="F180" s="1">
        <f t="shared" si="25"/>
        <v>500</v>
      </c>
      <c r="G180" s="1">
        <f t="shared" si="25"/>
        <v>0</v>
      </c>
    </row>
    <row r="181" spans="1:7" ht="73.5" customHeight="1">
      <c r="A181" s="2" t="s">
        <v>13</v>
      </c>
      <c r="B181" s="2" t="s">
        <v>731</v>
      </c>
      <c r="C181" s="2" t="s">
        <v>727</v>
      </c>
      <c r="D181" s="2" t="s">
        <v>14</v>
      </c>
      <c r="E181" s="1">
        <f t="shared" si="24"/>
        <v>500</v>
      </c>
      <c r="F181" s="1">
        <v>500</v>
      </c>
      <c r="G181" s="1"/>
    </row>
    <row r="182" spans="1:7" ht="20.25" customHeight="1">
      <c r="A182" s="14" t="s">
        <v>359</v>
      </c>
      <c r="B182" s="14" t="s">
        <v>360</v>
      </c>
      <c r="C182" s="14"/>
      <c r="D182" s="14"/>
      <c r="E182" s="3">
        <f t="shared" si="21"/>
        <v>1852141</v>
      </c>
      <c r="F182" s="3">
        <f>F183+F189+F195+F207+F226+F257+F263</f>
        <v>527714</v>
      </c>
      <c r="G182" s="3">
        <f>G183+G189+G195+G207+G226+G257+G263</f>
        <v>1324427</v>
      </c>
    </row>
    <row r="183" spans="1:7" ht="48" customHeight="1">
      <c r="A183" s="14" t="s">
        <v>361</v>
      </c>
      <c r="B183" s="14" t="s">
        <v>362</v>
      </c>
      <c r="C183" s="14"/>
      <c r="D183" s="3"/>
      <c r="E183" s="3">
        <f aca="true" t="shared" si="26" ref="E183:E263">F183+G183</f>
        <v>465</v>
      </c>
      <c r="F183" s="3">
        <f>F184</f>
        <v>0</v>
      </c>
      <c r="G183" s="3">
        <f>G184</f>
        <v>465</v>
      </c>
    </row>
    <row r="184" spans="1:7" ht="162" customHeight="1">
      <c r="A184" s="17" t="s">
        <v>950</v>
      </c>
      <c r="B184" s="14" t="s">
        <v>362</v>
      </c>
      <c r="C184" s="14" t="s">
        <v>363</v>
      </c>
      <c r="D184" s="3"/>
      <c r="E184" s="3">
        <f t="shared" si="26"/>
        <v>465</v>
      </c>
      <c r="F184" s="3">
        <f aca="true" t="shared" si="27" ref="F184:G187">F185</f>
        <v>0</v>
      </c>
      <c r="G184" s="3">
        <f t="shared" si="27"/>
        <v>465</v>
      </c>
    </row>
    <row r="185" spans="1:7" ht="84" customHeight="1">
      <c r="A185" s="17" t="s">
        <v>969</v>
      </c>
      <c r="B185" s="14" t="s">
        <v>362</v>
      </c>
      <c r="C185" s="14" t="s">
        <v>364</v>
      </c>
      <c r="D185" s="3"/>
      <c r="E185" s="3">
        <f t="shared" si="26"/>
        <v>465</v>
      </c>
      <c r="F185" s="3">
        <f t="shared" si="27"/>
        <v>0</v>
      </c>
      <c r="G185" s="3">
        <f t="shared" si="27"/>
        <v>465</v>
      </c>
    </row>
    <row r="186" spans="1:7" ht="144.75" customHeight="1">
      <c r="A186" s="17" t="s">
        <v>365</v>
      </c>
      <c r="B186" s="14" t="s">
        <v>362</v>
      </c>
      <c r="C186" s="14" t="s">
        <v>366</v>
      </c>
      <c r="D186" s="3"/>
      <c r="E186" s="3">
        <f t="shared" si="26"/>
        <v>465</v>
      </c>
      <c r="F186" s="3">
        <f t="shared" si="27"/>
        <v>0</v>
      </c>
      <c r="G186" s="3">
        <f t="shared" si="27"/>
        <v>465</v>
      </c>
    </row>
    <row r="187" spans="1:7" ht="46.5" customHeight="1">
      <c r="A187" s="19" t="s">
        <v>367</v>
      </c>
      <c r="B187" s="2" t="s">
        <v>362</v>
      </c>
      <c r="C187" s="2" t="s">
        <v>368</v>
      </c>
      <c r="D187" s="1"/>
      <c r="E187" s="1">
        <f t="shared" si="26"/>
        <v>465</v>
      </c>
      <c r="F187" s="1">
        <f t="shared" si="27"/>
        <v>0</v>
      </c>
      <c r="G187" s="1">
        <f t="shared" si="27"/>
        <v>465</v>
      </c>
    </row>
    <row r="188" spans="1:7" ht="164.25" customHeight="1">
      <c r="A188" s="19" t="s">
        <v>7</v>
      </c>
      <c r="B188" s="2" t="s">
        <v>362</v>
      </c>
      <c r="C188" s="2" t="s">
        <v>368</v>
      </c>
      <c r="D188" s="1">
        <v>100</v>
      </c>
      <c r="E188" s="1">
        <f t="shared" si="26"/>
        <v>465</v>
      </c>
      <c r="F188" s="1"/>
      <c r="G188" s="1">
        <v>465</v>
      </c>
    </row>
    <row r="189" spans="1:7" ht="45" customHeight="1">
      <c r="A189" s="14" t="s">
        <v>369</v>
      </c>
      <c r="B189" s="14" t="s">
        <v>370</v>
      </c>
      <c r="C189" s="14"/>
      <c r="D189" s="14"/>
      <c r="E189" s="3">
        <f t="shared" si="26"/>
        <v>2592</v>
      </c>
      <c r="F189" s="3">
        <f aca="true" t="shared" si="28" ref="F189:G193">F190</f>
        <v>0</v>
      </c>
      <c r="G189" s="3">
        <f t="shared" si="28"/>
        <v>2592</v>
      </c>
    </row>
    <row r="190" spans="1:7" ht="101.25" customHeight="1">
      <c r="A190" s="17" t="s">
        <v>947</v>
      </c>
      <c r="B190" s="14" t="s">
        <v>370</v>
      </c>
      <c r="C190" s="14" t="s">
        <v>371</v>
      </c>
      <c r="D190" s="14"/>
      <c r="E190" s="3">
        <f t="shared" si="26"/>
        <v>2592</v>
      </c>
      <c r="F190" s="3">
        <f t="shared" si="28"/>
        <v>0</v>
      </c>
      <c r="G190" s="3">
        <f t="shared" si="28"/>
        <v>2592</v>
      </c>
    </row>
    <row r="191" spans="1:7" ht="68.25" customHeight="1">
      <c r="A191" s="17" t="s">
        <v>1036</v>
      </c>
      <c r="B191" s="14" t="s">
        <v>370</v>
      </c>
      <c r="C191" s="14" t="s">
        <v>1037</v>
      </c>
      <c r="D191" s="14"/>
      <c r="E191" s="3">
        <f t="shared" si="26"/>
        <v>2592</v>
      </c>
      <c r="F191" s="3">
        <f t="shared" si="28"/>
        <v>0</v>
      </c>
      <c r="G191" s="3">
        <f t="shared" si="28"/>
        <v>2592</v>
      </c>
    </row>
    <row r="192" spans="1:7" ht="145.5" customHeight="1">
      <c r="A192" s="17" t="s">
        <v>372</v>
      </c>
      <c r="B192" s="14" t="s">
        <v>370</v>
      </c>
      <c r="C192" s="14" t="s">
        <v>1046</v>
      </c>
      <c r="D192" s="14"/>
      <c r="E192" s="3">
        <f t="shared" si="26"/>
        <v>2592</v>
      </c>
      <c r="F192" s="3">
        <f t="shared" si="28"/>
        <v>0</v>
      </c>
      <c r="G192" s="3">
        <f t="shared" si="28"/>
        <v>2592</v>
      </c>
    </row>
    <row r="193" spans="1:7" ht="106.5" customHeight="1">
      <c r="A193" s="19" t="s">
        <v>1118</v>
      </c>
      <c r="B193" s="2" t="s">
        <v>370</v>
      </c>
      <c r="C193" s="2" t="s">
        <v>1047</v>
      </c>
      <c r="D193" s="14"/>
      <c r="E193" s="1">
        <f t="shared" si="26"/>
        <v>2592</v>
      </c>
      <c r="F193" s="1">
        <f t="shared" si="28"/>
        <v>0</v>
      </c>
      <c r="G193" s="1">
        <f t="shared" si="28"/>
        <v>2592</v>
      </c>
    </row>
    <row r="194" spans="1:7" ht="31.5" customHeight="1">
      <c r="A194" s="2" t="s">
        <v>6</v>
      </c>
      <c r="B194" s="2" t="s">
        <v>370</v>
      </c>
      <c r="C194" s="2" t="s">
        <v>1047</v>
      </c>
      <c r="D194" s="2">
        <v>800</v>
      </c>
      <c r="E194" s="1">
        <f t="shared" si="26"/>
        <v>2592</v>
      </c>
      <c r="F194" s="1"/>
      <c r="G194" s="1">
        <v>2592</v>
      </c>
    </row>
    <row r="195" spans="1:7" ht="28.5" customHeight="1">
      <c r="A195" s="14" t="s">
        <v>377</v>
      </c>
      <c r="B195" s="14" t="s">
        <v>378</v>
      </c>
      <c r="C195" s="14"/>
      <c r="D195" s="14"/>
      <c r="E195" s="3">
        <f t="shared" si="26"/>
        <v>31610</v>
      </c>
      <c r="F195" s="3">
        <f>F196</f>
        <v>31610</v>
      </c>
      <c r="G195" s="3">
        <f>G196</f>
        <v>0</v>
      </c>
    </row>
    <row r="196" spans="1:7" ht="139.5" customHeight="1">
      <c r="A196" s="17" t="s">
        <v>948</v>
      </c>
      <c r="B196" s="14" t="s">
        <v>378</v>
      </c>
      <c r="C196" s="14" t="s">
        <v>379</v>
      </c>
      <c r="D196" s="14"/>
      <c r="E196" s="3">
        <f t="shared" si="26"/>
        <v>31610</v>
      </c>
      <c r="F196" s="3">
        <f>F197</f>
        <v>31610</v>
      </c>
      <c r="G196" s="3">
        <f>G197</f>
        <v>0</v>
      </c>
    </row>
    <row r="197" spans="1:7" ht="48.75" customHeight="1">
      <c r="A197" s="17" t="s">
        <v>380</v>
      </c>
      <c r="B197" s="14" t="s">
        <v>378</v>
      </c>
      <c r="C197" s="14" t="s">
        <v>381</v>
      </c>
      <c r="D197" s="14"/>
      <c r="E197" s="3">
        <f t="shared" si="26"/>
        <v>31610</v>
      </c>
      <c r="F197" s="3">
        <f>F198+F201+F204</f>
        <v>31610</v>
      </c>
      <c r="G197" s="3">
        <f>G198+G201+G204</f>
        <v>0</v>
      </c>
    </row>
    <row r="198" spans="1:7" ht="77.25" customHeight="1">
      <c r="A198" s="17" t="s">
        <v>382</v>
      </c>
      <c r="B198" s="14" t="s">
        <v>378</v>
      </c>
      <c r="C198" s="14" t="s">
        <v>383</v>
      </c>
      <c r="D198" s="14"/>
      <c r="E198" s="3">
        <f t="shared" si="26"/>
        <v>1009</v>
      </c>
      <c r="F198" s="3">
        <f>F199</f>
        <v>1009</v>
      </c>
      <c r="G198" s="3">
        <f>G199</f>
        <v>0</v>
      </c>
    </row>
    <row r="199" spans="1:7" ht="81.75" customHeight="1">
      <c r="A199" s="19" t="s">
        <v>44</v>
      </c>
      <c r="B199" s="2" t="s">
        <v>378</v>
      </c>
      <c r="C199" s="2" t="s">
        <v>384</v>
      </c>
      <c r="D199" s="2"/>
      <c r="E199" s="1">
        <f t="shared" si="26"/>
        <v>1009</v>
      </c>
      <c r="F199" s="1">
        <f>F200</f>
        <v>1009</v>
      </c>
      <c r="G199" s="1">
        <f>G200</f>
        <v>0</v>
      </c>
    </row>
    <row r="200" spans="1:7" ht="93" customHeight="1">
      <c r="A200" s="2" t="s">
        <v>9</v>
      </c>
      <c r="B200" s="2" t="s">
        <v>378</v>
      </c>
      <c r="C200" s="2" t="s">
        <v>384</v>
      </c>
      <c r="D200" s="2" t="s">
        <v>10</v>
      </c>
      <c r="E200" s="1">
        <f t="shared" si="26"/>
        <v>1009</v>
      </c>
      <c r="F200" s="1">
        <v>1009</v>
      </c>
      <c r="G200" s="1"/>
    </row>
    <row r="201" spans="1:7" ht="105" customHeight="1">
      <c r="A201" s="17" t="s">
        <v>385</v>
      </c>
      <c r="B201" s="14" t="s">
        <v>378</v>
      </c>
      <c r="C201" s="14" t="s">
        <v>386</v>
      </c>
      <c r="D201" s="14"/>
      <c r="E201" s="3">
        <f t="shared" si="26"/>
        <v>24155</v>
      </c>
      <c r="F201" s="3">
        <f>F202</f>
        <v>24155</v>
      </c>
      <c r="G201" s="3">
        <f>G202</f>
        <v>0</v>
      </c>
    </row>
    <row r="202" spans="1:7" ht="81.75" customHeight="1">
      <c r="A202" s="19" t="s">
        <v>37</v>
      </c>
      <c r="B202" s="2" t="s">
        <v>378</v>
      </c>
      <c r="C202" s="2" t="s">
        <v>387</v>
      </c>
      <c r="D202" s="14"/>
      <c r="E202" s="1">
        <f t="shared" si="26"/>
        <v>24155</v>
      </c>
      <c r="F202" s="1">
        <f>F203</f>
        <v>24155</v>
      </c>
      <c r="G202" s="1">
        <f>G203</f>
        <v>0</v>
      </c>
    </row>
    <row r="203" spans="1:7" ht="93" customHeight="1">
      <c r="A203" s="2" t="s">
        <v>9</v>
      </c>
      <c r="B203" s="2" t="s">
        <v>378</v>
      </c>
      <c r="C203" s="2" t="s">
        <v>387</v>
      </c>
      <c r="D203" s="2" t="s">
        <v>10</v>
      </c>
      <c r="E203" s="1">
        <f t="shared" si="26"/>
        <v>24155</v>
      </c>
      <c r="F203" s="1">
        <v>24155</v>
      </c>
      <c r="G203" s="1"/>
    </row>
    <row r="204" spans="1:7" ht="45" customHeight="1">
      <c r="A204" s="17" t="s">
        <v>388</v>
      </c>
      <c r="B204" s="14" t="s">
        <v>378</v>
      </c>
      <c r="C204" s="14" t="s">
        <v>389</v>
      </c>
      <c r="D204" s="14"/>
      <c r="E204" s="3">
        <f t="shared" si="26"/>
        <v>6446</v>
      </c>
      <c r="F204" s="3">
        <f>F205</f>
        <v>6446</v>
      </c>
      <c r="G204" s="3">
        <f>G205</f>
        <v>0</v>
      </c>
    </row>
    <row r="205" spans="1:7" ht="81.75" customHeight="1">
      <c r="A205" s="19" t="s">
        <v>37</v>
      </c>
      <c r="B205" s="2" t="s">
        <v>378</v>
      </c>
      <c r="C205" s="2" t="s">
        <v>390</v>
      </c>
      <c r="D205" s="2"/>
      <c r="E205" s="1">
        <f t="shared" si="26"/>
        <v>6446</v>
      </c>
      <c r="F205" s="1">
        <f>F206</f>
        <v>6446</v>
      </c>
      <c r="G205" s="1">
        <f>G206</f>
        <v>0</v>
      </c>
    </row>
    <row r="206" spans="1:7" ht="93" customHeight="1">
      <c r="A206" s="2" t="s">
        <v>9</v>
      </c>
      <c r="B206" s="2" t="s">
        <v>378</v>
      </c>
      <c r="C206" s="2" t="s">
        <v>390</v>
      </c>
      <c r="D206" s="2" t="s">
        <v>10</v>
      </c>
      <c r="E206" s="1">
        <f t="shared" si="26"/>
        <v>6446</v>
      </c>
      <c r="F206" s="1">
        <v>6446</v>
      </c>
      <c r="G206" s="1"/>
    </row>
    <row r="207" spans="1:7" ht="21" customHeight="1">
      <c r="A207" s="14" t="s">
        <v>391</v>
      </c>
      <c r="B207" s="14" t="s">
        <v>392</v>
      </c>
      <c r="C207" s="14"/>
      <c r="D207" s="14"/>
      <c r="E207" s="3">
        <f t="shared" si="26"/>
        <v>181701</v>
      </c>
      <c r="F207" s="3">
        <f>F208</f>
        <v>149011</v>
      </c>
      <c r="G207" s="3">
        <f>G208</f>
        <v>32690</v>
      </c>
    </row>
    <row r="208" spans="1:7" ht="130.5" customHeight="1">
      <c r="A208" s="17" t="s">
        <v>951</v>
      </c>
      <c r="B208" s="14" t="s">
        <v>392</v>
      </c>
      <c r="C208" s="14" t="s">
        <v>393</v>
      </c>
      <c r="D208" s="14"/>
      <c r="E208" s="3">
        <f t="shared" si="26"/>
        <v>181701</v>
      </c>
      <c r="F208" s="3">
        <f>F209</f>
        <v>149011</v>
      </c>
      <c r="G208" s="3">
        <f>G209</f>
        <v>32690</v>
      </c>
    </row>
    <row r="209" spans="1:7" ht="116.25" customHeight="1">
      <c r="A209" s="17" t="s">
        <v>970</v>
      </c>
      <c r="B209" s="14" t="s">
        <v>392</v>
      </c>
      <c r="C209" s="14" t="s">
        <v>394</v>
      </c>
      <c r="D209" s="14"/>
      <c r="E209" s="3">
        <f t="shared" si="26"/>
        <v>181701</v>
      </c>
      <c r="F209" s="3">
        <f>F217+F210+F220+F223</f>
        <v>149011</v>
      </c>
      <c r="G209" s="3">
        <f>G217+G210+G220+G223</f>
        <v>32690</v>
      </c>
    </row>
    <row r="210" spans="1:7" ht="184.5" customHeight="1">
      <c r="A210" s="17" t="s">
        <v>852</v>
      </c>
      <c r="B210" s="14" t="s">
        <v>392</v>
      </c>
      <c r="C210" s="14" t="s">
        <v>846</v>
      </c>
      <c r="D210" s="14"/>
      <c r="E210" s="3">
        <f t="shared" si="26"/>
        <v>83759</v>
      </c>
      <c r="F210" s="3">
        <f>F211+F213+F215</f>
        <v>51069</v>
      </c>
      <c r="G210" s="3">
        <f>G211+G213+G215</f>
        <v>32690</v>
      </c>
    </row>
    <row r="211" spans="1:7" ht="87" customHeight="1">
      <c r="A211" s="19" t="s">
        <v>323</v>
      </c>
      <c r="B211" s="2" t="s">
        <v>392</v>
      </c>
      <c r="C211" s="2" t="s">
        <v>847</v>
      </c>
      <c r="D211" s="2"/>
      <c r="E211" s="1">
        <f>F211+G211</f>
        <v>50069</v>
      </c>
      <c r="F211" s="1">
        <f>F212</f>
        <v>50069</v>
      </c>
      <c r="G211" s="1">
        <f>G212</f>
        <v>0</v>
      </c>
    </row>
    <row r="212" spans="1:7" ht="36" customHeight="1">
      <c r="A212" s="2" t="s">
        <v>6</v>
      </c>
      <c r="B212" s="2" t="s">
        <v>392</v>
      </c>
      <c r="C212" s="2" t="s">
        <v>847</v>
      </c>
      <c r="D212" s="2" t="s">
        <v>5</v>
      </c>
      <c r="E212" s="1">
        <f>F212+G212</f>
        <v>50069</v>
      </c>
      <c r="F212" s="1">
        <f>50369-300</f>
        <v>50069</v>
      </c>
      <c r="G212" s="3"/>
    </row>
    <row r="213" spans="1:7" ht="126.75" customHeight="1">
      <c r="A213" s="19" t="s">
        <v>1072</v>
      </c>
      <c r="B213" s="2" t="s">
        <v>392</v>
      </c>
      <c r="C213" s="2" t="s">
        <v>1073</v>
      </c>
      <c r="D213" s="2"/>
      <c r="E213" s="1">
        <f t="shared" si="26"/>
        <v>1000</v>
      </c>
      <c r="F213" s="1">
        <f>F214</f>
        <v>1000</v>
      </c>
      <c r="G213" s="1">
        <f>G214</f>
        <v>0</v>
      </c>
    </row>
    <row r="214" spans="1:7" ht="99" customHeight="1">
      <c r="A214" s="2" t="s">
        <v>9</v>
      </c>
      <c r="B214" s="2" t="s">
        <v>392</v>
      </c>
      <c r="C214" s="2" t="s">
        <v>1073</v>
      </c>
      <c r="D214" s="2" t="s">
        <v>10</v>
      </c>
      <c r="E214" s="1">
        <f t="shared" si="26"/>
        <v>1000</v>
      </c>
      <c r="F214" s="1">
        <f>700+300</f>
        <v>1000</v>
      </c>
      <c r="G214" s="3"/>
    </row>
    <row r="215" spans="1:7" ht="197.25" customHeight="1">
      <c r="A215" s="10" t="s">
        <v>233</v>
      </c>
      <c r="B215" s="2" t="s">
        <v>392</v>
      </c>
      <c r="C215" s="2" t="s">
        <v>848</v>
      </c>
      <c r="D215" s="2"/>
      <c r="E215" s="1">
        <f t="shared" si="26"/>
        <v>32690</v>
      </c>
      <c r="F215" s="1">
        <f>F216</f>
        <v>0</v>
      </c>
      <c r="G215" s="1">
        <f>G216</f>
        <v>32690</v>
      </c>
    </row>
    <row r="216" spans="1:7" ht="43.5" customHeight="1">
      <c r="A216" s="2" t="s">
        <v>6</v>
      </c>
      <c r="B216" s="2" t="s">
        <v>392</v>
      </c>
      <c r="C216" s="2" t="s">
        <v>848</v>
      </c>
      <c r="D216" s="2" t="s">
        <v>5</v>
      </c>
      <c r="E216" s="1">
        <f t="shared" si="26"/>
        <v>32690</v>
      </c>
      <c r="F216" s="3"/>
      <c r="G216" s="1">
        <v>32690</v>
      </c>
    </row>
    <row r="217" spans="1:7" ht="112.5" customHeight="1">
      <c r="A217" s="17" t="s">
        <v>395</v>
      </c>
      <c r="B217" s="14" t="s">
        <v>392</v>
      </c>
      <c r="C217" s="14" t="s">
        <v>755</v>
      </c>
      <c r="D217" s="14"/>
      <c r="E217" s="3">
        <f t="shared" si="26"/>
        <v>93924</v>
      </c>
      <c r="F217" s="3">
        <f>F218</f>
        <v>93924</v>
      </c>
      <c r="G217" s="3">
        <f>G218</f>
        <v>0</v>
      </c>
    </row>
    <row r="218" spans="1:7" ht="81.75" customHeight="1">
      <c r="A218" s="19" t="s">
        <v>37</v>
      </c>
      <c r="B218" s="2" t="s">
        <v>392</v>
      </c>
      <c r="C218" s="2" t="s">
        <v>396</v>
      </c>
      <c r="D218" s="2"/>
      <c r="E218" s="1">
        <f t="shared" si="26"/>
        <v>93924</v>
      </c>
      <c r="F218" s="1">
        <f>F219</f>
        <v>93924</v>
      </c>
      <c r="G218" s="1">
        <f>G219</f>
        <v>0</v>
      </c>
    </row>
    <row r="219" spans="1:7" ht="93" customHeight="1">
      <c r="A219" s="2" t="s">
        <v>9</v>
      </c>
      <c r="B219" s="2" t="s">
        <v>392</v>
      </c>
      <c r="C219" s="2" t="s">
        <v>396</v>
      </c>
      <c r="D219" s="2" t="s">
        <v>10</v>
      </c>
      <c r="E219" s="1">
        <f t="shared" si="26"/>
        <v>93924</v>
      </c>
      <c r="F219" s="1">
        <v>93924</v>
      </c>
      <c r="G219" s="2"/>
    </row>
    <row r="220" spans="1:7" ht="315" customHeight="1">
      <c r="A220" s="17" t="s">
        <v>1004</v>
      </c>
      <c r="B220" s="14" t="s">
        <v>392</v>
      </c>
      <c r="C220" s="14" t="s">
        <v>1005</v>
      </c>
      <c r="D220" s="14"/>
      <c r="E220" s="3">
        <f aca="true" t="shared" si="29" ref="E220:E225">F220+G220</f>
        <v>18</v>
      </c>
      <c r="F220" s="3">
        <f>F221</f>
        <v>18</v>
      </c>
      <c r="G220" s="3">
        <f>G221</f>
        <v>0</v>
      </c>
    </row>
    <row r="221" spans="1:7" ht="105" customHeight="1">
      <c r="A221" s="19" t="s">
        <v>323</v>
      </c>
      <c r="B221" s="2" t="s">
        <v>392</v>
      </c>
      <c r="C221" s="2" t="s">
        <v>1006</v>
      </c>
      <c r="D221" s="2"/>
      <c r="E221" s="1">
        <f t="shared" si="29"/>
        <v>18</v>
      </c>
      <c r="F221" s="1">
        <f>F222</f>
        <v>18</v>
      </c>
      <c r="G221" s="1">
        <f>G222</f>
        <v>0</v>
      </c>
    </row>
    <row r="222" spans="1:7" ht="36" customHeight="1">
      <c r="A222" s="2" t="s">
        <v>6</v>
      </c>
      <c r="B222" s="2" t="s">
        <v>392</v>
      </c>
      <c r="C222" s="2" t="s">
        <v>1006</v>
      </c>
      <c r="D222" s="2" t="s">
        <v>5</v>
      </c>
      <c r="E222" s="1">
        <f t="shared" si="29"/>
        <v>18</v>
      </c>
      <c r="F222" s="1">
        <v>18</v>
      </c>
      <c r="G222" s="2"/>
    </row>
    <row r="223" spans="1:7" ht="81" customHeight="1">
      <c r="A223" s="14" t="s">
        <v>1007</v>
      </c>
      <c r="B223" s="14" t="s">
        <v>392</v>
      </c>
      <c r="C223" s="14" t="s">
        <v>1008</v>
      </c>
      <c r="D223" s="14"/>
      <c r="E223" s="3">
        <f t="shared" si="29"/>
        <v>4000</v>
      </c>
      <c r="F223" s="3">
        <f>F224</f>
        <v>4000</v>
      </c>
      <c r="G223" s="3">
        <f>G224</f>
        <v>0</v>
      </c>
    </row>
    <row r="224" spans="1:7" ht="33" customHeight="1">
      <c r="A224" s="10" t="s">
        <v>55</v>
      </c>
      <c r="B224" s="2" t="s">
        <v>392</v>
      </c>
      <c r="C224" s="2" t="s">
        <v>1009</v>
      </c>
      <c r="D224" s="2"/>
      <c r="E224" s="1">
        <f t="shared" si="29"/>
        <v>4000</v>
      </c>
      <c r="F224" s="1">
        <f>F225</f>
        <v>4000</v>
      </c>
      <c r="G224" s="1">
        <f>G225</f>
        <v>0</v>
      </c>
    </row>
    <row r="225" spans="1:7" ht="60.75" customHeight="1">
      <c r="A225" s="2" t="s">
        <v>8</v>
      </c>
      <c r="B225" s="2" t="s">
        <v>392</v>
      </c>
      <c r="C225" s="2" t="s">
        <v>1009</v>
      </c>
      <c r="D225" s="2" t="s">
        <v>4</v>
      </c>
      <c r="E225" s="1">
        <f t="shared" si="29"/>
        <v>4000</v>
      </c>
      <c r="F225" s="1">
        <v>4000</v>
      </c>
      <c r="G225" s="2"/>
    </row>
    <row r="226" spans="1:7" ht="46.5" customHeight="1">
      <c r="A226" s="14" t="s">
        <v>397</v>
      </c>
      <c r="B226" s="14" t="s">
        <v>398</v>
      </c>
      <c r="C226" s="14"/>
      <c r="D226" s="14"/>
      <c r="E226" s="3">
        <f t="shared" si="26"/>
        <v>1492358</v>
      </c>
      <c r="F226" s="3">
        <f>F227</f>
        <v>207441</v>
      </c>
      <c r="G226" s="3">
        <f>G227</f>
        <v>1284917</v>
      </c>
    </row>
    <row r="227" spans="1:7" ht="128.25" customHeight="1">
      <c r="A227" s="14" t="s">
        <v>951</v>
      </c>
      <c r="B227" s="14" t="s">
        <v>398</v>
      </c>
      <c r="C227" s="14" t="s">
        <v>393</v>
      </c>
      <c r="D227" s="14"/>
      <c r="E227" s="3">
        <f t="shared" si="26"/>
        <v>1492358</v>
      </c>
      <c r="F227" s="3">
        <f>F228+F235</f>
        <v>207441</v>
      </c>
      <c r="G227" s="3">
        <f>G228+G235</f>
        <v>1284917</v>
      </c>
    </row>
    <row r="228" spans="1:7" ht="49.5">
      <c r="A228" s="14" t="s">
        <v>971</v>
      </c>
      <c r="B228" s="14" t="s">
        <v>398</v>
      </c>
      <c r="C228" s="14" t="s">
        <v>399</v>
      </c>
      <c r="D228" s="14"/>
      <c r="E228" s="3">
        <f t="shared" si="26"/>
        <v>127531</v>
      </c>
      <c r="F228" s="3">
        <f>F229+F232</f>
        <v>127531</v>
      </c>
      <c r="G228" s="3">
        <f>G229+G232</f>
        <v>0</v>
      </c>
    </row>
    <row r="229" spans="1:7" ht="76.5" customHeight="1">
      <c r="A229" s="14" t="s">
        <v>400</v>
      </c>
      <c r="B229" s="14" t="s">
        <v>398</v>
      </c>
      <c r="C229" s="14" t="s">
        <v>401</v>
      </c>
      <c r="D229" s="14"/>
      <c r="E229" s="3">
        <f t="shared" si="26"/>
        <v>104789</v>
      </c>
      <c r="F229" s="3">
        <f>F230</f>
        <v>104789</v>
      </c>
      <c r="G229" s="3">
        <f>G230</f>
        <v>0</v>
      </c>
    </row>
    <row r="230" spans="1:7" ht="43.5" customHeight="1">
      <c r="A230" s="19" t="s">
        <v>402</v>
      </c>
      <c r="B230" s="2" t="s">
        <v>398</v>
      </c>
      <c r="C230" s="2" t="s">
        <v>403</v>
      </c>
      <c r="D230" s="14"/>
      <c r="E230" s="1">
        <f>SUM(F230:G230)</f>
        <v>104789</v>
      </c>
      <c r="F230" s="1">
        <f>F231</f>
        <v>104789</v>
      </c>
      <c r="G230" s="1">
        <f>G231</f>
        <v>0</v>
      </c>
    </row>
    <row r="231" spans="1:7" ht="65.25" customHeight="1">
      <c r="A231" s="2" t="s">
        <v>8</v>
      </c>
      <c r="B231" s="2" t="s">
        <v>398</v>
      </c>
      <c r="C231" s="2" t="s">
        <v>403</v>
      </c>
      <c r="D231" s="2" t="s">
        <v>4</v>
      </c>
      <c r="E231" s="1">
        <f>F231+G231</f>
        <v>104789</v>
      </c>
      <c r="F231" s="1">
        <v>104789</v>
      </c>
      <c r="G231" s="1"/>
    </row>
    <row r="232" spans="1:7" ht="130.5" customHeight="1">
      <c r="A232" s="14" t="s">
        <v>803</v>
      </c>
      <c r="B232" s="14" t="s">
        <v>398</v>
      </c>
      <c r="C232" s="14" t="s">
        <v>404</v>
      </c>
      <c r="D232" s="14"/>
      <c r="E232" s="3">
        <f t="shared" si="26"/>
        <v>22742</v>
      </c>
      <c r="F232" s="3">
        <f>F233</f>
        <v>22742</v>
      </c>
      <c r="G232" s="3">
        <f>G233</f>
        <v>0</v>
      </c>
    </row>
    <row r="233" spans="1:7" ht="42.75" customHeight="1">
      <c r="A233" s="19" t="s">
        <v>402</v>
      </c>
      <c r="B233" s="2" t="s">
        <v>398</v>
      </c>
      <c r="C233" s="2" t="s">
        <v>405</v>
      </c>
      <c r="D233" s="2"/>
      <c r="E233" s="1">
        <f aca="true" t="shared" si="30" ref="E233:E240">F233+G233</f>
        <v>22742</v>
      </c>
      <c r="F233" s="1">
        <f>F234</f>
        <v>22742</v>
      </c>
      <c r="G233" s="1">
        <f>G234</f>
        <v>0</v>
      </c>
    </row>
    <row r="234" spans="1:7" ht="63" customHeight="1">
      <c r="A234" s="2" t="s">
        <v>8</v>
      </c>
      <c r="B234" s="2" t="s">
        <v>398</v>
      </c>
      <c r="C234" s="2" t="s">
        <v>405</v>
      </c>
      <c r="D234" s="2" t="s">
        <v>4</v>
      </c>
      <c r="E234" s="1">
        <f t="shared" si="30"/>
        <v>22742</v>
      </c>
      <c r="F234" s="1">
        <f>19742+5000-2000</f>
        <v>22742</v>
      </c>
      <c r="G234" s="1"/>
    </row>
    <row r="235" spans="1:7" ht="93.75" customHeight="1">
      <c r="A235" s="17" t="s">
        <v>406</v>
      </c>
      <c r="B235" s="14" t="s">
        <v>398</v>
      </c>
      <c r="C235" s="14" t="s">
        <v>407</v>
      </c>
      <c r="D235" s="2"/>
      <c r="E235" s="3">
        <f t="shared" si="30"/>
        <v>1364827</v>
      </c>
      <c r="F235" s="3">
        <f>F236+F241+F254</f>
        <v>79910</v>
      </c>
      <c r="G235" s="3">
        <f>G236+G241+G254</f>
        <v>1284917</v>
      </c>
    </row>
    <row r="236" spans="1:7" ht="82.5">
      <c r="A236" s="17" t="s">
        <v>1179</v>
      </c>
      <c r="B236" s="14" t="s">
        <v>398</v>
      </c>
      <c r="C236" s="14" t="s">
        <v>1180</v>
      </c>
      <c r="D236" s="14"/>
      <c r="E236" s="3">
        <f t="shared" si="30"/>
        <v>24358</v>
      </c>
      <c r="F236" s="3">
        <f>F237+F239</f>
        <v>2436</v>
      </c>
      <c r="G236" s="3">
        <f>G237+G239</f>
        <v>21922</v>
      </c>
    </row>
    <row r="237" spans="1:7" ht="82.5">
      <c r="A237" s="19" t="s">
        <v>1183</v>
      </c>
      <c r="B237" s="2" t="s">
        <v>398</v>
      </c>
      <c r="C237" s="2" t="s">
        <v>1181</v>
      </c>
      <c r="D237" s="2"/>
      <c r="E237" s="1">
        <f t="shared" si="30"/>
        <v>21922</v>
      </c>
      <c r="F237" s="3">
        <f>F238</f>
        <v>0</v>
      </c>
      <c r="G237" s="3">
        <f>G238</f>
        <v>21922</v>
      </c>
    </row>
    <row r="238" spans="1:7" ht="66">
      <c r="A238" s="2" t="s">
        <v>13</v>
      </c>
      <c r="B238" s="2" t="s">
        <v>398</v>
      </c>
      <c r="C238" s="2" t="s">
        <v>1181</v>
      </c>
      <c r="D238" s="2" t="s">
        <v>14</v>
      </c>
      <c r="E238" s="1">
        <f t="shared" si="30"/>
        <v>21922</v>
      </c>
      <c r="F238" s="1"/>
      <c r="G238" s="1">
        <v>21922</v>
      </c>
    </row>
    <row r="239" spans="1:7" ht="82.5">
      <c r="A239" s="19" t="s">
        <v>1183</v>
      </c>
      <c r="B239" s="2" t="s">
        <v>398</v>
      </c>
      <c r="C239" s="2" t="s">
        <v>1182</v>
      </c>
      <c r="D239" s="14"/>
      <c r="E239" s="1">
        <f t="shared" si="30"/>
        <v>2436</v>
      </c>
      <c r="F239" s="1">
        <f>F240</f>
        <v>2436</v>
      </c>
      <c r="G239" s="1">
        <f>G240</f>
        <v>0</v>
      </c>
    </row>
    <row r="240" spans="1:7" ht="66">
      <c r="A240" s="2" t="s">
        <v>13</v>
      </c>
      <c r="B240" s="2" t="s">
        <v>398</v>
      </c>
      <c r="C240" s="2" t="s">
        <v>1182</v>
      </c>
      <c r="D240" s="2" t="s">
        <v>14</v>
      </c>
      <c r="E240" s="1">
        <f t="shared" si="30"/>
        <v>2436</v>
      </c>
      <c r="F240" s="1">
        <v>2436</v>
      </c>
      <c r="G240" s="1"/>
    </row>
    <row r="241" spans="1:7" ht="84" customHeight="1">
      <c r="A241" s="17" t="s">
        <v>408</v>
      </c>
      <c r="B241" s="14" t="s">
        <v>398</v>
      </c>
      <c r="C241" s="14" t="s">
        <v>409</v>
      </c>
      <c r="D241" s="14"/>
      <c r="E241" s="3">
        <f t="shared" si="26"/>
        <v>940469</v>
      </c>
      <c r="F241" s="3">
        <f>F242+F244+F246+F248+F250+F252</f>
        <v>77474</v>
      </c>
      <c r="G241" s="3">
        <f>G242+G244+G246+G248+G250+G252</f>
        <v>862995</v>
      </c>
    </row>
    <row r="242" spans="1:7" ht="36.75" customHeight="1">
      <c r="A242" s="11" t="s">
        <v>410</v>
      </c>
      <c r="B242" s="2" t="s">
        <v>398</v>
      </c>
      <c r="C242" s="2" t="s">
        <v>411</v>
      </c>
      <c r="D242" s="2"/>
      <c r="E242" s="1">
        <f t="shared" si="26"/>
        <v>1000</v>
      </c>
      <c r="F242" s="1">
        <f>F243</f>
        <v>1000</v>
      </c>
      <c r="G242" s="1">
        <f>G243</f>
        <v>0</v>
      </c>
    </row>
    <row r="243" spans="1:7" ht="59.25" customHeight="1">
      <c r="A243" s="11" t="s">
        <v>8</v>
      </c>
      <c r="B243" s="2" t="s">
        <v>398</v>
      </c>
      <c r="C243" s="2" t="s">
        <v>411</v>
      </c>
      <c r="D243" s="2" t="s">
        <v>4</v>
      </c>
      <c r="E243" s="1">
        <f t="shared" si="26"/>
        <v>1000</v>
      </c>
      <c r="F243" s="1">
        <v>1000</v>
      </c>
      <c r="G243" s="1"/>
    </row>
    <row r="244" spans="1:7" ht="47.25" customHeight="1">
      <c r="A244" s="19" t="s">
        <v>402</v>
      </c>
      <c r="B244" s="2" t="s">
        <v>398</v>
      </c>
      <c r="C244" s="2" t="s">
        <v>805</v>
      </c>
      <c r="D244" s="2"/>
      <c r="E244" s="1">
        <f t="shared" si="26"/>
        <v>10000</v>
      </c>
      <c r="F244" s="1">
        <f>F245</f>
        <v>10000</v>
      </c>
      <c r="G244" s="1">
        <f>G245</f>
        <v>0</v>
      </c>
    </row>
    <row r="245" spans="1:7" ht="63" customHeight="1">
      <c r="A245" s="19" t="s">
        <v>8</v>
      </c>
      <c r="B245" s="2" t="s">
        <v>398</v>
      </c>
      <c r="C245" s="2" t="s">
        <v>805</v>
      </c>
      <c r="D245" s="2" t="s">
        <v>4</v>
      </c>
      <c r="E245" s="1">
        <f t="shared" si="26"/>
        <v>10000</v>
      </c>
      <c r="F245" s="1">
        <v>10000</v>
      </c>
      <c r="G245" s="1"/>
    </row>
    <row r="246" spans="1:7" ht="90" customHeight="1">
      <c r="A246" s="19" t="s">
        <v>1183</v>
      </c>
      <c r="B246" s="2" t="s">
        <v>398</v>
      </c>
      <c r="C246" s="2" t="s">
        <v>1131</v>
      </c>
      <c r="D246" s="2"/>
      <c r="E246" s="1">
        <f t="shared" si="26"/>
        <v>297145</v>
      </c>
      <c r="F246" s="1">
        <f>F247</f>
        <v>0</v>
      </c>
      <c r="G246" s="1">
        <f>G247</f>
        <v>297145</v>
      </c>
    </row>
    <row r="247" spans="1:7" ht="63" customHeight="1">
      <c r="A247" s="11" t="s">
        <v>8</v>
      </c>
      <c r="B247" s="2" t="s">
        <v>398</v>
      </c>
      <c r="C247" s="2" t="s">
        <v>1131</v>
      </c>
      <c r="D247" s="2" t="s">
        <v>4</v>
      </c>
      <c r="E247" s="1">
        <f t="shared" si="26"/>
        <v>297145</v>
      </c>
      <c r="F247" s="1"/>
      <c r="G247" s="1">
        <v>297145</v>
      </c>
    </row>
    <row r="248" spans="1:7" ht="120" customHeight="1">
      <c r="A248" s="19" t="s">
        <v>1132</v>
      </c>
      <c r="B248" s="2" t="s">
        <v>398</v>
      </c>
      <c r="C248" s="2" t="s">
        <v>1133</v>
      </c>
      <c r="D248" s="2"/>
      <c r="E248" s="1">
        <f t="shared" si="26"/>
        <v>565850</v>
      </c>
      <c r="F248" s="1">
        <f>F249</f>
        <v>0</v>
      </c>
      <c r="G248" s="1">
        <f>G249</f>
        <v>565850</v>
      </c>
    </row>
    <row r="249" spans="1:7" ht="63" customHeight="1">
      <c r="A249" s="11" t="s">
        <v>8</v>
      </c>
      <c r="B249" s="2" t="s">
        <v>398</v>
      </c>
      <c r="C249" s="2" t="s">
        <v>1133</v>
      </c>
      <c r="D249" s="2" t="s">
        <v>4</v>
      </c>
      <c r="E249" s="1">
        <f t="shared" si="26"/>
        <v>565850</v>
      </c>
      <c r="F249" s="1"/>
      <c r="G249" s="1">
        <v>565850</v>
      </c>
    </row>
    <row r="250" spans="1:7" ht="75" customHeight="1">
      <c r="A250" s="19" t="s">
        <v>897</v>
      </c>
      <c r="B250" s="2" t="s">
        <v>398</v>
      </c>
      <c r="C250" s="2" t="s">
        <v>898</v>
      </c>
      <c r="D250" s="2"/>
      <c r="E250" s="1">
        <f>F250+G250</f>
        <v>36692</v>
      </c>
      <c r="F250" s="1">
        <f>F251</f>
        <v>36692</v>
      </c>
      <c r="G250" s="1">
        <f>G251</f>
        <v>0</v>
      </c>
    </row>
    <row r="251" spans="1:7" ht="63" customHeight="1">
      <c r="A251" s="11" t="s">
        <v>8</v>
      </c>
      <c r="B251" s="2" t="s">
        <v>398</v>
      </c>
      <c r="C251" s="2" t="s">
        <v>898</v>
      </c>
      <c r="D251" s="2" t="s">
        <v>4</v>
      </c>
      <c r="E251" s="1">
        <f>F251+G251</f>
        <v>36692</v>
      </c>
      <c r="F251" s="1">
        <v>36692</v>
      </c>
      <c r="G251" s="1"/>
    </row>
    <row r="252" spans="1:7" ht="117" customHeight="1">
      <c r="A252" s="19" t="s">
        <v>1132</v>
      </c>
      <c r="B252" s="2" t="s">
        <v>398</v>
      </c>
      <c r="C252" s="2" t="s">
        <v>1134</v>
      </c>
      <c r="D252" s="2"/>
      <c r="E252" s="1">
        <f t="shared" si="26"/>
        <v>29782</v>
      </c>
      <c r="F252" s="1">
        <f>F253</f>
        <v>29782</v>
      </c>
      <c r="G252" s="1">
        <f>G253</f>
        <v>0</v>
      </c>
    </row>
    <row r="253" spans="1:7" ht="63" customHeight="1">
      <c r="A253" s="11" t="s">
        <v>8</v>
      </c>
      <c r="B253" s="2" t="s">
        <v>398</v>
      </c>
      <c r="C253" s="2" t="s">
        <v>1134</v>
      </c>
      <c r="D253" s="2" t="s">
        <v>4</v>
      </c>
      <c r="E253" s="1">
        <f t="shared" si="26"/>
        <v>29782</v>
      </c>
      <c r="F253" s="1">
        <v>29782</v>
      </c>
      <c r="G253" s="1"/>
    </row>
    <row r="254" spans="1:7" ht="63" customHeight="1">
      <c r="A254" s="23" t="s">
        <v>1171</v>
      </c>
      <c r="B254" s="14" t="s">
        <v>398</v>
      </c>
      <c r="C254" s="14" t="s">
        <v>1172</v>
      </c>
      <c r="D254" s="14"/>
      <c r="E254" s="3">
        <f t="shared" si="26"/>
        <v>400000</v>
      </c>
      <c r="F254" s="3">
        <f>F255</f>
        <v>0</v>
      </c>
      <c r="G254" s="3">
        <f>G255</f>
        <v>400000</v>
      </c>
    </row>
    <row r="255" spans="1:7" ht="74.25" customHeight="1">
      <c r="A255" s="2" t="s">
        <v>1173</v>
      </c>
      <c r="B255" s="2" t="s">
        <v>398</v>
      </c>
      <c r="C255" s="2" t="s">
        <v>1174</v>
      </c>
      <c r="D255" s="2"/>
      <c r="E255" s="1">
        <f t="shared" si="26"/>
        <v>400000</v>
      </c>
      <c r="F255" s="1">
        <f>F256</f>
        <v>0</v>
      </c>
      <c r="G255" s="1">
        <f>G256</f>
        <v>400000</v>
      </c>
    </row>
    <row r="256" spans="1:7" ht="63" customHeight="1">
      <c r="A256" s="11" t="s">
        <v>8</v>
      </c>
      <c r="B256" s="2" t="s">
        <v>398</v>
      </c>
      <c r="C256" s="2" t="s">
        <v>1174</v>
      </c>
      <c r="D256" s="2" t="s">
        <v>4</v>
      </c>
      <c r="E256" s="1">
        <f t="shared" si="26"/>
        <v>400000</v>
      </c>
      <c r="F256" s="1"/>
      <c r="G256" s="1">
        <v>400000</v>
      </c>
    </row>
    <row r="257" spans="1:7" ht="26.25" customHeight="1">
      <c r="A257" s="14" t="s">
        <v>412</v>
      </c>
      <c r="B257" s="14" t="s">
        <v>413</v>
      </c>
      <c r="C257" s="14"/>
      <c r="D257" s="14"/>
      <c r="E257" s="3">
        <f t="shared" si="26"/>
        <v>1600</v>
      </c>
      <c r="F257" s="3">
        <f aca="true" t="shared" si="31" ref="F257:G261">F258</f>
        <v>1600</v>
      </c>
      <c r="G257" s="3">
        <f t="shared" si="31"/>
        <v>0</v>
      </c>
    </row>
    <row r="258" spans="1:7" ht="150.75" customHeight="1">
      <c r="A258" s="17" t="s">
        <v>952</v>
      </c>
      <c r="B258" s="14" t="s">
        <v>413</v>
      </c>
      <c r="C258" s="14" t="s">
        <v>414</v>
      </c>
      <c r="D258" s="14"/>
      <c r="E258" s="3">
        <f t="shared" si="26"/>
        <v>1600</v>
      </c>
      <c r="F258" s="3">
        <f t="shared" si="31"/>
        <v>1600</v>
      </c>
      <c r="G258" s="3">
        <f t="shared" si="31"/>
        <v>0</v>
      </c>
    </row>
    <row r="259" spans="1:7" ht="96.75" customHeight="1">
      <c r="A259" s="17" t="s">
        <v>415</v>
      </c>
      <c r="B259" s="14" t="s">
        <v>413</v>
      </c>
      <c r="C259" s="14" t="s">
        <v>416</v>
      </c>
      <c r="D259" s="14"/>
      <c r="E259" s="3">
        <f t="shared" si="26"/>
        <v>1600</v>
      </c>
      <c r="F259" s="3">
        <f t="shared" si="31"/>
        <v>1600</v>
      </c>
      <c r="G259" s="3">
        <f t="shared" si="31"/>
        <v>0</v>
      </c>
    </row>
    <row r="260" spans="1:7" ht="137.25" customHeight="1">
      <c r="A260" s="17" t="s">
        <v>417</v>
      </c>
      <c r="B260" s="14" t="s">
        <v>413</v>
      </c>
      <c r="C260" s="14" t="s">
        <v>418</v>
      </c>
      <c r="D260" s="14"/>
      <c r="E260" s="3">
        <f t="shared" si="26"/>
        <v>1600</v>
      </c>
      <c r="F260" s="3">
        <f t="shared" si="31"/>
        <v>1600</v>
      </c>
      <c r="G260" s="3">
        <f t="shared" si="31"/>
        <v>0</v>
      </c>
    </row>
    <row r="261" spans="1:7" ht="104.25" customHeight="1">
      <c r="A261" s="19" t="s">
        <v>323</v>
      </c>
      <c r="B261" s="2" t="s">
        <v>413</v>
      </c>
      <c r="C261" s="2" t="s">
        <v>419</v>
      </c>
      <c r="D261" s="2"/>
      <c r="E261" s="1">
        <f t="shared" si="26"/>
        <v>1600</v>
      </c>
      <c r="F261" s="1">
        <f t="shared" si="31"/>
        <v>1600</v>
      </c>
      <c r="G261" s="1">
        <f t="shared" si="31"/>
        <v>0</v>
      </c>
    </row>
    <row r="262" spans="1:7" ht="36" customHeight="1">
      <c r="A262" s="2" t="s">
        <v>6</v>
      </c>
      <c r="B262" s="2" t="s">
        <v>413</v>
      </c>
      <c r="C262" s="2" t="s">
        <v>419</v>
      </c>
      <c r="D262" s="2" t="s">
        <v>5</v>
      </c>
      <c r="E262" s="1">
        <f t="shared" si="26"/>
        <v>1600</v>
      </c>
      <c r="F262" s="1">
        <v>1600</v>
      </c>
      <c r="G262" s="1"/>
    </row>
    <row r="263" spans="1:7" ht="46.5" customHeight="1">
      <c r="A263" s="14" t="s">
        <v>420</v>
      </c>
      <c r="B263" s="14" t="s">
        <v>421</v>
      </c>
      <c r="C263" s="14"/>
      <c r="D263" s="14"/>
      <c r="E263" s="3">
        <f t="shared" si="26"/>
        <v>141815</v>
      </c>
      <c r="F263" s="3">
        <f>F272+F277+F284+F317+F264</f>
        <v>138052</v>
      </c>
      <c r="G263" s="3">
        <f>+G272+G277+G284+G317+G264</f>
        <v>3763</v>
      </c>
    </row>
    <row r="264" spans="1:7" ht="156.75" customHeight="1">
      <c r="A264" s="14" t="s">
        <v>950</v>
      </c>
      <c r="B264" s="14" t="s">
        <v>421</v>
      </c>
      <c r="C264" s="14" t="s">
        <v>363</v>
      </c>
      <c r="D264" s="14"/>
      <c r="E264" s="3">
        <f aca="true" t="shared" si="32" ref="E264:E307">F264+G264</f>
        <v>500</v>
      </c>
      <c r="F264" s="3">
        <f>F265</f>
        <v>500</v>
      </c>
      <c r="G264" s="3">
        <f>G265</f>
        <v>0</v>
      </c>
    </row>
    <row r="265" spans="1:7" ht="113.25" customHeight="1">
      <c r="A265" s="14" t="s">
        <v>972</v>
      </c>
      <c r="B265" s="14" t="s">
        <v>421</v>
      </c>
      <c r="C265" s="14" t="s">
        <v>822</v>
      </c>
      <c r="D265" s="14"/>
      <c r="E265" s="3">
        <f t="shared" si="32"/>
        <v>500</v>
      </c>
      <c r="F265" s="3">
        <f>F266+F269</f>
        <v>500</v>
      </c>
      <c r="G265" s="3">
        <f>G266+G269</f>
        <v>0</v>
      </c>
    </row>
    <row r="266" spans="1:7" ht="66.75" customHeight="1">
      <c r="A266" s="14" t="s">
        <v>827</v>
      </c>
      <c r="B266" s="14" t="s">
        <v>421</v>
      </c>
      <c r="C266" s="14" t="s">
        <v>823</v>
      </c>
      <c r="D266" s="14"/>
      <c r="E266" s="3">
        <f t="shared" si="32"/>
        <v>150</v>
      </c>
      <c r="F266" s="3">
        <f>F267</f>
        <v>150</v>
      </c>
      <c r="G266" s="3">
        <f>G267</f>
        <v>0</v>
      </c>
    </row>
    <row r="267" spans="1:7" ht="104.25" customHeight="1">
      <c r="A267" s="10" t="s">
        <v>323</v>
      </c>
      <c r="B267" s="2" t="s">
        <v>421</v>
      </c>
      <c r="C267" s="2" t="s">
        <v>824</v>
      </c>
      <c r="D267" s="2"/>
      <c r="E267" s="1">
        <f t="shared" si="32"/>
        <v>150</v>
      </c>
      <c r="F267" s="1">
        <f>F268</f>
        <v>150</v>
      </c>
      <c r="G267" s="1">
        <f>G268</f>
        <v>0</v>
      </c>
    </row>
    <row r="268" spans="1:7" ht="35.25" customHeight="1">
      <c r="A268" s="2" t="s">
        <v>6</v>
      </c>
      <c r="B268" s="2" t="s">
        <v>421</v>
      </c>
      <c r="C268" s="2" t="s">
        <v>824</v>
      </c>
      <c r="D268" s="2" t="s">
        <v>5</v>
      </c>
      <c r="E268" s="1">
        <f t="shared" si="32"/>
        <v>150</v>
      </c>
      <c r="F268" s="1">
        <v>150</v>
      </c>
      <c r="G268" s="1"/>
    </row>
    <row r="269" spans="1:7" ht="69.75" customHeight="1">
      <c r="A269" s="14" t="s">
        <v>828</v>
      </c>
      <c r="B269" s="14" t="s">
        <v>421</v>
      </c>
      <c r="C269" s="14" t="s">
        <v>825</v>
      </c>
      <c r="D269" s="14"/>
      <c r="E269" s="3">
        <f t="shared" si="32"/>
        <v>350</v>
      </c>
      <c r="F269" s="3">
        <f>F270</f>
        <v>350</v>
      </c>
      <c r="G269" s="3">
        <f>G270</f>
        <v>0</v>
      </c>
    </row>
    <row r="270" spans="1:7" ht="104.25" customHeight="1">
      <c r="A270" s="10" t="s">
        <v>323</v>
      </c>
      <c r="B270" s="2" t="s">
        <v>421</v>
      </c>
      <c r="C270" s="2" t="s">
        <v>826</v>
      </c>
      <c r="D270" s="2"/>
      <c r="E270" s="1">
        <f t="shared" si="32"/>
        <v>350</v>
      </c>
      <c r="F270" s="1">
        <f>F271</f>
        <v>350</v>
      </c>
      <c r="G270" s="1">
        <f>G271</f>
        <v>0</v>
      </c>
    </row>
    <row r="271" spans="1:7" ht="39" customHeight="1">
      <c r="A271" s="2" t="s">
        <v>6</v>
      </c>
      <c r="B271" s="2" t="s">
        <v>421</v>
      </c>
      <c r="C271" s="2" t="s">
        <v>826</v>
      </c>
      <c r="D271" s="2" t="s">
        <v>5</v>
      </c>
      <c r="E271" s="1">
        <f t="shared" si="32"/>
        <v>350</v>
      </c>
      <c r="F271" s="1">
        <v>350</v>
      </c>
      <c r="G271" s="1"/>
    </row>
    <row r="272" spans="1:7" ht="92.25" customHeight="1">
      <c r="A272" s="14" t="s">
        <v>953</v>
      </c>
      <c r="B272" s="14" t="s">
        <v>421</v>
      </c>
      <c r="C272" s="14" t="s">
        <v>426</v>
      </c>
      <c r="D272" s="14"/>
      <c r="E272" s="3">
        <f t="shared" si="32"/>
        <v>7904</v>
      </c>
      <c r="F272" s="3">
        <f aca="true" t="shared" si="33" ref="F272:G275">F273</f>
        <v>7904</v>
      </c>
      <c r="G272" s="3">
        <f t="shared" si="33"/>
        <v>0</v>
      </c>
    </row>
    <row r="273" spans="1:7" ht="85.5" customHeight="1">
      <c r="A273" s="21" t="s">
        <v>973</v>
      </c>
      <c r="B273" s="14" t="s">
        <v>421</v>
      </c>
      <c r="C273" s="14" t="s">
        <v>427</v>
      </c>
      <c r="D273" s="14"/>
      <c r="E273" s="3">
        <f t="shared" si="32"/>
        <v>7904</v>
      </c>
      <c r="F273" s="3">
        <f t="shared" si="33"/>
        <v>7904</v>
      </c>
      <c r="G273" s="3">
        <f t="shared" si="33"/>
        <v>0</v>
      </c>
    </row>
    <row r="274" spans="1:7" ht="102.75" customHeight="1">
      <c r="A274" s="21" t="s">
        <v>428</v>
      </c>
      <c r="B274" s="14" t="s">
        <v>421</v>
      </c>
      <c r="C274" s="14" t="s">
        <v>429</v>
      </c>
      <c r="D274" s="14"/>
      <c r="E274" s="3">
        <f t="shared" si="32"/>
        <v>7904</v>
      </c>
      <c r="F274" s="3">
        <f t="shared" si="33"/>
        <v>7904</v>
      </c>
      <c r="G274" s="3">
        <f t="shared" si="33"/>
        <v>0</v>
      </c>
    </row>
    <row r="275" spans="1:7" ht="89.25" customHeight="1">
      <c r="A275" s="22" t="s">
        <v>430</v>
      </c>
      <c r="B275" s="2" t="s">
        <v>421</v>
      </c>
      <c r="C275" s="2" t="s">
        <v>431</v>
      </c>
      <c r="D275" s="2"/>
      <c r="E275" s="1">
        <f t="shared" si="32"/>
        <v>7904</v>
      </c>
      <c r="F275" s="1">
        <f t="shared" si="33"/>
        <v>7904</v>
      </c>
      <c r="G275" s="1">
        <f t="shared" si="33"/>
        <v>0</v>
      </c>
    </row>
    <row r="276" spans="1:7" ht="93" customHeight="1">
      <c r="A276" s="2" t="s">
        <v>9</v>
      </c>
      <c r="B276" s="2" t="s">
        <v>421</v>
      </c>
      <c r="C276" s="2" t="s">
        <v>431</v>
      </c>
      <c r="D276" s="2" t="s">
        <v>10</v>
      </c>
      <c r="E276" s="1">
        <f t="shared" si="32"/>
        <v>7904</v>
      </c>
      <c r="F276" s="1">
        <v>7904</v>
      </c>
      <c r="G276" s="1"/>
    </row>
    <row r="277" spans="1:7" ht="129" customHeight="1">
      <c r="A277" s="14" t="s">
        <v>951</v>
      </c>
      <c r="B277" s="14" t="s">
        <v>421</v>
      </c>
      <c r="C277" s="14" t="s">
        <v>393</v>
      </c>
      <c r="D277" s="2"/>
      <c r="E277" s="3">
        <f t="shared" si="32"/>
        <v>30230</v>
      </c>
      <c r="F277" s="3">
        <f aca="true" t="shared" si="34" ref="F277:G279">F278</f>
        <v>30230</v>
      </c>
      <c r="G277" s="3">
        <f t="shared" si="34"/>
        <v>0</v>
      </c>
    </row>
    <row r="278" spans="1:7" ht="163.5" customHeight="1">
      <c r="A278" s="23" t="s">
        <v>974</v>
      </c>
      <c r="B278" s="14" t="s">
        <v>421</v>
      </c>
      <c r="C278" s="14" t="s">
        <v>432</v>
      </c>
      <c r="D278" s="2"/>
      <c r="E278" s="3">
        <f t="shared" si="32"/>
        <v>30230</v>
      </c>
      <c r="F278" s="3">
        <f t="shared" si="34"/>
        <v>30230</v>
      </c>
      <c r="G278" s="3">
        <f t="shared" si="34"/>
        <v>0</v>
      </c>
    </row>
    <row r="279" spans="1:7" ht="71.25" customHeight="1">
      <c r="A279" s="23" t="s">
        <v>433</v>
      </c>
      <c r="B279" s="14" t="s">
        <v>421</v>
      </c>
      <c r="C279" s="14" t="s">
        <v>434</v>
      </c>
      <c r="D279" s="2"/>
      <c r="E279" s="3">
        <f t="shared" si="32"/>
        <v>30230</v>
      </c>
      <c r="F279" s="3">
        <f t="shared" si="34"/>
        <v>30230</v>
      </c>
      <c r="G279" s="3">
        <f t="shared" si="34"/>
        <v>0</v>
      </c>
    </row>
    <row r="280" spans="1:7" ht="81.75" customHeight="1">
      <c r="A280" s="11" t="s">
        <v>44</v>
      </c>
      <c r="B280" s="2" t="s">
        <v>421</v>
      </c>
      <c r="C280" s="2" t="s">
        <v>435</v>
      </c>
      <c r="D280" s="2"/>
      <c r="E280" s="1">
        <f t="shared" si="32"/>
        <v>30230</v>
      </c>
      <c r="F280" s="1">
        <f>F281+F282+F283</f>
        <v>30230</v>
      </c>
      <c r="G280" s="1">
        <f>G281+G282+G283</f>
        <v>0</v>
      </c>
    </row>
    <row r="281" spans="1:7" ht="162.75" customHeight="1">
      <c r="A281" s="19" t="s">
        <v>7</v>
      </c>
      <c r="B281" s="2" t="s">
        <v>421</v>
      </c>
      <c r="C281" s="2" t="s">
        <v>435</v>
      </c>
      <c r="D281" s="2" t="s">
        <v>3</v>
      </c>
      <c r="E281" s="1">
        <f t="shared" si="32"/>
        <v>27607</v>
      </c>
      <c r="F281" s="1">
        <v>27607</v>
      </c>
      <c r="G281" s="1"/>
    </row>
    <row r="282" spans="1:7" ht="57.75" customHeight="1">
      <c r="A282" s="2" t="s">
        <v>8</v>
      </c>
      <c r="B282" s="2" t="s">
        <v>421</v>
      </c>
      <c r="C282" s="2" t="s">
        <v>435</v>
      </c>
      <c r="D282" s="2" t="s">
        <v>4</v>
      </c>
      <c r="E282" s="1">
        <f t="shared" si="32"/>
        <v>2349</v>
      </c>
      <c r="F282" s="1">
        <f>1483+866</f>
        <v>2349</v>
      </c>
      <c r="G282" s="1"/>
    </row>
    <row r="283" spans="1:7" ht="33">
      <c r="A283" s="2" t="s">
        <v>6</v>
      </c>
      <c r="B283" s="2" t="s">
        <v>421</v>
      </c>
      <c r="C283" s="2" t="s">
        <v>435</v>
      </c>
      <c r="D283" s="2" t="s">
        <v>5</v>
      </c>
      <c r="E283" s="1">
        <f t="shared" si="32"/>
        <v>274</v>
      </c>
      <c r="F283" s="1">
        <v>274</v>
      </c>
      <c r="G283" s="1"/>
    </row>
    <row r="284" spans="1:7" ht="127.5" customHeight="1">
      <c r="A284" s="17" t="s">
        <v>948</v>
      </c>
      <c r="B284" s="14" t="s">
        <v>421</v>
      </c>
      <c r="C284" s="14" t="s">
        <v>379</v>
      </c>
      <c r="D284" s="2"/>
      <c r="E284" s="3">
        <f t="shared" si="32"/>
        <v>66074</v>
      </c>
      <c r="F284" s="3">
        <f>F285+F309</f>
        <v>62311</v>
      </c>
      <c r="G284" s="3">
        <f>G285+G309</f>
        <v>3763</v>
      </c>
    </row>
    <row r="285" spans="1:7" ht="66.75" customHeight="1">
      <c r="A285" s="17" t="s">
        <v>436</v>
      </c>
      <c r="B285" s="14" t="s">
        <v>421</v>
      </c>
      <c r="C285" s="14" t="s">
        <v>437</v>
      </c>
      <c r="D285" s="2"/>
      <c r="E285" s="3">
        <f t="shared" si="32"/>
        <v>63196</v>
      </c>
      <c r="F285" s="3">
        <f>F286+F289+F292+F300+F297+F303+F306</f>
        <v>60121</v>
      </c>
      <c r="G285" s="3">
        <f>G286+G289+G292+G300+G297+G303+G306</f>
        <v>3075</v>
      </c>
    </row>
    <row r="286" spans="1:7" ht="287.25" customHeight="1">
      <c r="A286" s="17" t="s">
        <v>853</v>
      </c>
      <c r="B286" s="14" t="s">
        <v>421</v>
      </c>
      <c r="C286" s="14" t="s">
        <v>438</v>
      </c>
      <c r="D286" s="14"/>
      <c r="E286" s="3">
        <f t="shared" si="32"/>
        <v>50</v>
      </c>
      <c r="F286" s="3">
        <f>F287</f>
        <v>50</v>
      </c>
      <c r="G286" s="3">
        <f>G287</f>
        <v>0</v>
      </c>
    </row>
    <row r="287" spans="1:7" ht="34.5" customHeight="1">
      <c r="A287" s="2" t="s">
        <v>425</v>
      </c>
      <c r="B287" s="2" t="s">
        <v>421</v>
      </c>
      <c r="C287" s="2" t="s">
        <v>439</v>
      </c>
      <c r="D287" s="2"/>
      <c r="E287" s="1">
        <f t="shared" si="32"/>
        <v>50</v>
      </c>
      <c r="F287" s="1">
        <f>F288</f>
        <v>50</v>
      </c>
      <c r="G287" s="1">
        <f>G288</f>
        <v>0</v>
      </c>
    </row>
    <row r="288" spans="1:7" ht="54.75" customHeight="1">
      <c r="A288" s="2" t="s">
        <v>8</v>
      </c>
      <c r="B288" s="2" t="s">
        <v>421</v>
      </c>
      <c r="C288" s="2" t="s">
        <v>439</v>
      </c>
      <c r="D288" s="2" t="s">
        <v>4</v>
      </c>
      <c r="E288" s="1">
        <f t="shared" si="32"/>
        <v>50</v>
      </c>
      <c r="F288" s="1">
        <v>50</v>
      </c>
      <c r="G288" s="1"/>
    </row>
    <row r="289" spans="1:7" ht="292.5" customHeight="1">
      <c r="A289" s="17" t="s">
        <v>440</v>
      </c>
      <c r="B289" s="14" t="s">
        <v>421</v>
      </c>
      <c r="C289" s="14" t="s">
        <v>441</v>
      </c>
      <c r="D289" s="2"/>
      <c r="E289" s="3">
        <f t="shared" si="32"/>
        <v>439</v>
      </c>
      <c r="F289" s="3">
        <f>F290</f>
        <v>439</v>
      </c>
      <c r="G289" s="3">
        <f>G290</f>
        <v>0</v>
      </c>
    </row>
    <row r="290" spans="1:7" ht="42" customHeight="1">
      <c r="A290" s="2" t="s">
        <v>425</v>
      </c>
      <c r="B290" s="2" t="s">
        <v>421</v>
      </c>
      <c r="C290" s="2" t="s">
        <v>442</v>
      </c>
      <c r="D290" s="2"/>
      <c r="E290" s="1">
        <f t="shared" si="32"/>
        <v>439</v>
      </c>
      <c r="F290" s="1">
        <f>F291</f>
        <v>439</v>
      </c>
      <c r="G290" s="1">
        <f>G291</f>
        <v>0</v>
      </c>
    </row>
    <row r="291" spans="1:7" ht="59.25" customHeight="1">
      <c r="A291" s="2" t="s">
        <v>8</v>
      </c>
      <c r="B291" s="2" t="s">
        <v>421</v>
      </c>
      <c r="C291" s="2" t="s">
        <v>442</v>
      </c>
      <c r="D291" s="2" t="s">
        <v>4</v>
      </c>
      <c r="E291" s="1">
        <f t="shared" si="32"/>
        <v>439</v>
      </c>
      <c r="F291" s="1">
        <v>439</v>
      </c>
      <c r="G291" s="1"/>
    </row>
    <row r="292" spans="1:7" ht="130.5" customHeight="1">
      <c r="A292" s="17" t="s">
        <v>443</v>
      </c>
      <c r="B292" s="14" t="s">
        <v>421</v>
      </c>
      <c r="C292" s="14" t="s">
        <v>444</v>
      </c>
      <c r="D292" s="2"/>
      <c r="E292" s="3">
        <f t="shared" si="32"/>
        <v>36367</v>
      </c>
      <c r="F292" s="3">
        <f>F293+F295</f>
        <v>33292</v>
      </c>
      <c r="G292" s="3">
        <f>G293+G295</f>
        <v>3075</v>
      </c>
    </row>
    <row r="293" spans="1:7" ht="81.75" customHeight="1">
      <c r="A293" s="19" t="s">
        <v>37</v>
      </c>
      <c r="B293" s="2" t="s">
        <v>421</v>
      </c>
      <c r="C293" s="2" t="s">
        <v>445</v>
      </c>
      <c r="D293" s="2"/>
      <c r="E293" s="1">
        <f t="shared" si="32"/>
        <v>33292</v>
      </c>
      <c r="F293" s="1">
        <f>F294</f>
        <v>33292</v>
      </c>
      <c r="G293" s="1">
        <f>G294</f>
        <v>0</v>
      </c>
    </row>
    <row r="294" spans="1:7" ht="93" customHeight="1">
      <c r="A294" s="2" t="s">
        <v>9</v>
      </c>
      <c r="B294" s="2" t="s">
        <v>421</v>
      </c>
      <c r="C294" s="2" t="s">
        <v>445</v>
      </c>
      <c r="D294" s="2" t="s">
        <v>10</v>
      </c>
      <c r="E294" s="1">
        <f t="shared" si="32"/>
        <v>33292</v>
      </c>
      <c r="F294" s="1">
        <f>33167-300+425</f>
        <v>33292</v>
      </c>
      <c r="G294" s="1"/>
    </row>
    <row r="295" spans="1:7" ht="113.25" customHeight="1">
      <c r="A295" s="2" t="s">
        <v>1085</v>
      </c>
      <c r="B295" s="2" t="s">
        <v>421</v>
      </c>
      <c r="C295" s="2" t="s">
        <v>920</v>
      </c>
      <c r="D295" s="2"/>
      <c r="E295" s="1">
        <f>F295+G295</f>
        <v>3075</v>
      </c>
      <c r="F295" s="1">
        <f>F296</f>
        <v>0</v>
      </c>
      <c r="G295" s="1">
        <f>G296</f>
        <v>3075</v>
      </c>
    </row>
    <row r="296" spans="1:7" ht="93" customHeight="1">
      <c r="A296" s="2" t="s">
        <v>9</v>
      </c>
      <c r="B296" s="2" t="s">
        <v>421</v>
      </c>
      <c r="C296" s="2" t="s">
        <v>920</v>
      </c>
      <c r="D296" s="2" t="s">
        <v>10</v>
      </c>
      <c r="E296" s="1">
        <f>F296+G296</f>
        <v>3075</v>
      </c>
      <c r="F296" s="1"/>
      <c r="G296" s="1">
        <f>3200+300-425</f>
        <v>3075</v>
      </c>
    </row>
    <row r="297" spans="1:7" ht="79.5" customHeight="1">
      <c r="A297" s="17" t="s">
        <v>893</v>
      </c>
      <c r="B297" s="14" t="s">
        <v>421</v>
      </c>
      <c r="C297" s="14" t="s">
        <v>894</v>
      </c>
      <c r="D297" s="14"/>
      <c r="E297" s="3">
        <f>F297+G297</f>
        <v>13020</v>
      </c>
      <c r="F297" s="3">
        <f>F298</f>
        <v>13020</v>
      </c>
      <c r="G297" s="3">
        <f>G298</f>
        <v>0</v>
      </c>
    </row>
    <row r="298" spans="1:7" ht="33.75" customHeight="1">
      <c r="A298" s="2" t="s">
        <v>39</v>
      </c>
      <c r="B298" s="2" t="s">
        <v>421</v>
      </c>
      <c r="C298" s="2" t="s">
        <v>1053</v>
      </c>
      <c r="D298" s="14"/>
      <c r="E298" s="1">
        <f t="shared" si="32"/>
        <v>13020</v>
      </c>
      <c r="F298" s="1">
        <f>F299</f>
        <v>13020</v>
      </c>
      <c r="G298" s="1">
        <f>G299</f>
        <v>0</v>
      </c>
    </row>
    <row r="299" spans="1:7" ht="62.25" customHeight="1">
      <c r="A299" s="2" t="s">
        <v>8</v>
      </c>
      <c r="B299" s="2" t="s">
        <v>421</v>
      </c>
      <c r="C299" s="2" t="s">
        <v>1053</v>
      </c>
      <c r="D299" s="2" t="s">
        <v>4</v>
      </c>
      <c r="E299" s="1">
        <f t="shared" si="32"/>
        <v>13020</v>
      </c>
      <c r="F299" s="1">
        <f>26279-13259</f>
        <v>13020</v>
      </c>
      <c r="G299" s="1"/>
    </row>
    <row r="300" spans="1:7" ht="252.75" customHeight="1">
      <c r="A300" s="17" t="s">
        <v>447</v>
      </c>
      <c r="B300" s="14" t="s">
        <v>421</v>
      </c>
      <c r="C300" s="14" t="s">
        <v>448</v>
      </c>
      <c r="D300" s="2"/>
      <c r="E300" s="3">
        <f t="shared" si="32"/>
        <v>250</v>
      </c>
      <c r="F300" s="3">
        <f>F301</f>
        <v>250</v>
      </c>
      <c r="G300" s="3">
        <f>G301</f>
        <v>0</v>
      </c>
    </row>
    <row r="301" spans="1:7" ht="45" customHeight="1">
      <c r="A301" s="2" t="s">
        <v>425</v>
      </c>
      <c r="B301" s="2" t="s">
        <v>421</v>
      </c>
      <c r="C301" s="2" t="s">
        <v>449</v>
      </c>
      <c r="D301" s="2"/>
      <c r="E301" s="1">
        <f t="shared" si="32"/>
        <v>250</v>
      </c>
      <c r="F301" s="1">
        <f>F302</f>
        <v>250</v>
      </c>
      <c r="G301" s="1">
        <f>G302</f>
        <v>0</v>
      </c>
    </row>
    <row r="302" spans="1:7" ht="68.25" customHeight="1">
      <c r="A302" s="2" t="s">
        <v>8</v>
      </c>
      <c r="B302" s="2" t="s">
        <v>421</v>
      </c>
      <c r="C302" s="2" t="s">
        <v>449</v>
      </c>
      <c r="D302" s="2" t="s">
        <v>4</v>
      </c>
      <c r="E302" s="1">
        <f t="shared" si="32"/>
        <v>250</v>
      </c>
      <c r="F302" s="1">
        <v>250</v>
      </c>
      <c r="G302" s="1"/>
    </row>
    <row r="303" spans="1:7" ht="73.5" customHeight="1">
      <c r="A303" s="21" t="s">
        <v>725</v>
      </c>
      <c r="B303" s="14" t="s">
        <v>421</v>
      </c>
      <c r="C303" s="14" t="s">
        <v>726</v>
      </c>
      <c r="D303" s="14"/>
      <c r="E303" s="3">
        <f t="shared" si="32"/>
        <v>1000</v>
      </c>
      <c r="F303" s="3">
        <f>F304</f>
        <v>1000</v>
      </c>
      <c r="G303" s="3">
        <f>G304</f>
        <v>0</v>
      </c>
    </row>
    <row r="304" spans="1:7" ht="38.25" customHeight="1">
      <c r="A304" s="11" t="s">
        <v>758</v>
      </c>
      <c r="B304" s="2" t="s">
        <v>421</v>
      </c>
      <c r="C304" s="2" t="s">
        <v>759</v>
      </c>
      <c r="D304" s="2"/>
      <c r="E304" s="1">
        <f t="shared" si="32"/>
        <v>1000</v>
      </c>
      <c r="F304" s="1">
        <f>F305</f>
        <v>1000</v>
      </c>
      <c r="G304" s="1">
        <f>G305</f>
        <v>0</v>
      </c>
    </row>
    <row r="305" spans="1:7" ht="60" customHeight="1">
      <c r="A305" s="2" t="s">
        <v>8</v>
      </c>
      <c r="B305" s="2" t="s">
        <v>421</v>
      </c>
      <c r="C305" s="2" t="s">
        <v>759</v>
      </c>
      <c r="D305" s="2" t="s">
        <v>4</v>
      </c>
      <c r="E305" s="1">
        <f t="shared" si="32"/>
        <v>1000</v>
      </c>
      <c r="F305" s="1">
        <v>1000</v>
      </c>
      <c r="G305" s="1"/>
    </row>
    <row r="306" spans="1:7" s="9" customFormat="1" ht="75.75" customHeight="1">
      <c r="A306" s="21" t="s">
        <v>1048</v>
      </c>
      <c r="B306" s="14" t="s">
        <v>421</v>
      </c>
      <c r="C306" s="14" t="s">
        <v>1049</v>
      </c>
      <c r="D306" s="14"/>
      <c r="E306" s="13">
        <f t="shared" si="32"/>
        <v>12070</v>
      </c>
      <c r="F306" s="3">
        <f>F307</f>
        <v>12070</v>
      </c>
      <c r="G306" s="3">
        <f>G307</f>
        <v>0</v>
      </c>
    </row>
    <row r="307" spans="1:7" ht="44.25" customHeight="1">
      <c r="A307" s="11" t="s">
        <v>758</v>
      </c>
      <c r="B307" s="2" t="s">
        <v>421</v>
      </c>
      <c r="C307" s="2" t="s">
        <v>1050</v>
      </c>
      <c r="D307" s="2"/>
      <c r="E307" s="12">
        <f t="shared" si="32"/>
        <v>12070</v>
      </c>
      <c r="F307" s="1">
        <f>F308</f>
        <v>12070</v>
      </c>
      <c r="G307" s="1">
        <f>G308</f>
        <v>0</v>
      </c>
    </row>
    <row r="308" spans="1:7" ht="60.75" customHeight="1">
      <c r="A308" s="2" t="s">
        <v>8</v>
      </c>
      <c r="B308" s="2" t="s">
        <v>421</v>
      </c>
      <c r="C308" s="2" t="s">
        <v>1050</v>
      </c>
      <c r="D308" s="2" t="s">
        <v>4</v>
      </c>
      <c r="E308" s="12">
        <f aca="true" t="shared" si="35" ref="E308:E315">F308+G308</f>
        <v>12070</v>
      </c>
      <c r="F308" s="1">
        <v>12070</v>
      </c>
      <c r="G308" s="1"/>
    </row>
    <row r="309" spans="1:7" ht="58.5" customHeight="1">
      <c r="A309" s="17" t="s">
        <v>450</v>
      </c>
      <c r="B309" s="14" t="s">
        <v>421</v>
      </c>
      <c r="C309" s="14" t="s">
        <v>451</v>
      </c>
      <c r="D309" s="2"/>
      <c r="E309" s="3">
        <f t="shared" si="35"/>
        <v>2878</v>
      </c>
      <c r="F309" s="3">
        <f>F310+F314</f>
        <v>2190</v>
      </c>
      <c r="G309" s="3">
        <f>G310+G314</f>
        <v>688</v>
      </c>
    </row>
    <row r="310" spans="1:7" ht="183" customHeight="1">
      <c r="A310" s="17" t="s">
        <v>452</v>
      </c>
      <c r="B310" s="14" t="s">
        <v>421</v>
      </c>
      <c r="C310" s="14" t="s">
        <v>453</v>
      </c>
      <c r="D310" s="14"/>
      <c r="E310" s="3">
        <f t="shared" si="35"/>
        <v>1701</v>
      </c>
      <c r="F310" s="3">
        <f>F311</f>
        <v>1701</v>
      </c>
      <c r="G310" s="3">
        <f>G311</f>
        <v>0</v>
      </c>
    </row>
    <row r="311" spans="1:7" ht="45" customHeight="1">
      <c r="A311" s="2" t="s">
        <v>425</v>
      </c>
      <c r="B311" s="2" t="s">
        <v>421</v>
      </c>
      <c r="C311" s="2" t="s">
        <v>454</v>
      </c>
      <c r="D311" s="2"/>
      <c r="E311" s="1">
        <f t="shared" si="35"/>
        <v>1701</v>
      </c>
      <c r="F311" s="1">
        <f>F312+F313</f>
        <v>1701</v>
      </c>
      <c r="G311" s="1">
        <f>G312+G313</f>
        <v>0</v>
      </c>
    </row>
    <row r="312" spans="1:7" ht="60" customHeight="1">
      <c r="A312" s="2" t="s">
        <v>8</v>
      </c>
      <c r="B312" s="2" t="s">
        <v>421</v>
      </c>
      <c r="C312" s="2" t="s">
        <v>454</v>
      </c>
      <c r="D312" s="2" t="s">
        <v>4</v>
      </c>
      <c r="E312" s="1">
        <f t="shared" si="35"/>
        <v>611</v>
      </c>
      <c r="F312" s="1">
        <f>1100-489</f>
        <v>611</v>
      </c>
      <c r="G312" s="1"/>
    </row>
    <row r="313" spans="1:7" ht="33">
      <c r="A313" s="2" t="s">
        <v>6</v>
      </c>
      <c r="B313" s="2" t="s">
        <v>421</v>
      </c>
      <c r="C313" s="2" t="s">
        <v>454</v>
      </c>
      <c r="D313" s="2" t="s">
        <v>5</v>
      </c>
      <c r="E313" s="1">
        <f t="shared" si="35"/>
        <v>1090</v>
      </c>
      <c r="F313" s="1">
        <v>1090</v>
      </c>
      <c r="G313" s="1"/>
    </row>
    <row r="314" spans="1:7" ht="123.75" customHeight="1">
      <c r="A314" s="17" t="s">
        <v>1114</v>
      </c>
      <c r="B314" s="14" t="s">
        <v>421</v>
      </c>
      <c r="C314" s="14" t="s">
        <v>1116</v>
      </c>
      <c r="D314" s="14"/>
      <c r="E314" s="3">
        <f t="shared" si="35"/>
        <v>1177</v>
      </c>
      <c r="F314" s="3">
        <f>F315</f>
        <v>489</v>
      </c>
      <c r="G314" s="3">
        <f>G315</f>
        <v>688</v>
      </c>
    </row>
    <row r="315" spans="1:7" ht="46.5" customHeight="1">
      <c r="A315" s="2" t="s">
        <v>1115</v>
      </c>
      <c r="B315" s="2" t="s">
        <v>421</v>
      </c>
      <c r="C315" s="2" t="s">
        <v>1117</v>
      </c>
      <c r="D315" s="2"/>
      <c r="E315" s="1">
        <f t="shared" si="35"/>
        <v>1177</v>
      </c>
      <c r="F315" s="1">
        <f>F316</f>
        <v>489</v>
      </c>
      <c r="G315" s="1">
        <f>G316</f>
        <v>688</v>
      </c>
    </row>
    <row r="316" spans="1:7" ht="63" customHeight="1">
      <c r="A316" s="2" t="s">
        <v>8</v>
      </c>
      <c r="B316" s="2" t="s">
        <v>421</v>
      </c>
      <c r="C316" s="2" t="s">
        <v>1117</v>
      </c>
      <c r="D316" s="2" t="s">
        <v>4</v>
      </c>
      <c r="E316" s="1">
        <f>F316+G316</f>
        <v>1177</v>
      </c>
      <c r="F316" s="1">
        <v>489</v>
      </c>
      <c r="G316" s="1">
        <v>688</v>
      </c>
    </row>
    <row r="317" spans="1:7" ht="21.75" customHeight="1">
      <c r="A317" s="14" t="s">
        <v>373</v>
      </c>
      <c r="B317" s="14" t="s">
        <v>421</v>
      </c>
      <c r="C317" s="14" t="s">
        <v>374</v>
      </c>
      <c r="D317" s="14"/>
      <c r="E317" s="3">
        <f>E318</f>
        <v>37107</v>
      </c>
      <c r="F317" s="3">
        <f>F318</f>
        <v>37107</v>
      </c>
      <c r="G317" s="3">
        <f>G318</f>
        <v>0</v>
      </c>
    </row>
    <row r="318" spans="1:7" ht="91.5" customHeight="1">
      <c r="A318" s="17" t="s">
        <v>375</v>
      </c>
      <c r="B318" s="14" t="s">
        <v>421</v>
      </c>
      <c r="C318" s="14" t="s">
        <v>376</v>
      </c>
      <c r="D318" s="14"/>
      <c r="E318" s="3">
        <f aca="true" t="shared" si="36" ref="E318:E336">F318+G318</f>
        <v>37107</v>
      </c>
      <c r="F318" s="3">
        <f>F319+F323</f>
        <v>37107</v>
      </c>
      <c r="G318" s="3">
        <f>G319+G323</f>
        <v>0</v>
      </c>
    </row>
    <row r="319" spans="1:7" ht="60" customHeight="1">
      <c r="A319" s="19" t="s">
        <v>65</v>
      </c>
      <c r="B319" s="2" t="s">
        <v>421</v>
      </c>
      <c r="C319" s="2" t="s">
        <v>455</v>
      </c>
      <c r="D319" s="2"/>
      <c r="E319" s="1">
        <f t="shared" si="36"/>
        <v>22786</v>
      </c>
      <c r="F319" s="1">
        <f>F320+F321+F322</f>
        <v>22786</v>
      </c>
      <c r="G319" s="1">
        <f>G320+G321+G322</f>
        <v>0</v>
      </c>
    </row>
    <row r="320" spans="1:7" ht="162" customHeight="1">
      <c r="A320" s="19" t="s">
        <v>7</v>
      </c>
      <c r="B320" s="2" t="s">
        <v>421</v>
      </c>
      <c r="C320" s="2" t="s">
        <v>455</v>
      </c>
      <c r="D320" s="2" t="s">
        <v>3</v>
      </c>
      <c r="E320" s="1">
        <f t="shared" si="36"/>
        <v>20916</v>
      </c>
      <c r="F320" s="1">
        <v>20916</v>
      </c>
      <c r="G320" s="1"/>
    </row>
    <row r="321" spans="1:7" ht="55.5" customHeight="1">
      <c r="A321" s="2" t="s">
        <v>8</v>
      </c>
      <c r="B321" s="2" t="s">
        <v>421</v>
      </c>
      <c r="C321" s="2" t="s">
        <v>455</v>
      </c>
      <c r="D321" s="2" t="s">
        <v>4</v>
      </c>
      <c r="E321" s="1">
        <f t="shared" si="36"/>
        <v>1860</v>
      </c>
      <c r="F321" s="1">
        <v>1860</v>
      </c>
      <c r="G321" s="1"/>
    </row>
    <row r="322" spans="1:7" ht="34.5" customHeight="1">
      <c r="A322" s="2" t="s">
        <v>6</v>
      </c>
      <c r="B322" s="2" t="s">
        <v>421</v>
      </c>
      <c r="C322" s="2" t="s">
        <v>455</v>
      </c>
      <c r="D322" s="2" t="s">
        <v>5</v>
      </c>
      <c r="E322" s="1">
        <f t="shared" si="36"/>
        <v>10</v>
      </c>
      <c r="F322" s="1">
        <v>10</v>
      </c>
      <c r="G322" s="1"/>
    </row>
    <row r="323" spans="1:7" ht="81.75" customHeight="1">
      <c r="A323" s="2" t="s">
        <v>37</v>
      </c>
      <c r="B323" s="2" t="s">
        <v>421</v>
      </c>
      <c r="C323" s="2" t="s">
        <v>456</v>
      </c>
      <c r="D323" s="2"/>
      <c r="E323" s="1">
        <f t="shared" si="36"/>
        <v>14321</v>
      </c>
      <c r="F323" s="1">
        <f>F324+F325</f>
        <v>14321</v>
      </c>
      <c r="G323" s="1">
        <f>G324+G325</f>
        <v>0</v>
      </c>
    </row>
    <row r="324" spans="1:7" ht="162" customHeight="1">
      <c r="A324" s="19" t="s">
        <v>7</v>
      </c>
      <c r="B324" s="2" t="s">
        <v>421</v>
      </c>
      <c r="C324" s="2" t="s">
        <v>456</v>
      </c>
      <c r="D324" s="2" t="s">
        <v>3</v>
      </c>
      <c r="E324" s="1">
        <f t="shared" si="36"/>
        <v>13859</v>
      </c>
      <c r="F324" s="1">
        <f>13859</f>
        <v>13859</v>
      </c>
      <c r="G324" s="1"/>
    </row>
    <row r="325" spans="1:7" ht="57" customHeight="1">
      <c r="A325" s="2" t="s">
        <v>8</v>
      </c>
      <c r="B325" s="2" t="s">
        <v>421</v>
      </c>
      <c r="C325" s="2" t="s">
        <v>456</v>
      </c>
      <c r="D325" s="2" t="s">
        <v>4</v>
      </c>
      <c r="E325" s="1">
        <f t="shared" si="36"/>
        <v>462</v>
      </c>
      <c r="F325" s="1">
        <v>462</v>
      </c>
      <c r="G325" s="1"/>
    </row>
    <row r="326" spans="1:7" ht="45" customHeight="1">
      <c r="A326" s="14" t="s">
        <v>463</v>
      </c>
      <c r="B326" s="14" t="s">
        <v>464</v>
      </c>
      <c r="C326" s="14"/>
      <c r="D326" s="14"/>
      <c r="E326" s="3">
        <f t="shared" si="36"/>
        <v>748427</v>
      </c>
      <c r="F326" s="3">
        <f>F327+F413+F359+F344</f>
        <v>420302</v>
      </c>
      <c r="G326" s="3">
        <f>G327+G413+G359+G344</f>
        <v>328125</v>
      </c>
    </row>
    <row r="327" spans="1:7" ht="27.75" customHeight="1">
      <c r="A327" s="14" t="s">
        <v>710</v>
      </c>
      <c r="B327" s="14" t="s">
        <v>465</v>
      </c>
      <c r="C327" s="14"/>
      <c r="D327" s="14"/>
      <c r="E327" s="3">
        <f t="shared" si="36"/>
        <v>35936</v>
      </c>
      <c r="F327" s="3">
        <f>F333+F328</f>
        <v>35936</v>
      </c>
      <c r="G327" s="3">
        <f>G333</f>
        <v>0</v>
      </c>
    </row>
    <row r="328" spans="1:7" ht="98.25" customHeight="1">
      <c r="A328" s="17" t="s">
        <v>965</v>
      </c>
      <c r="B328" s="14" t="s">
        <v>465</v>
      </c>
      <c r="C328" s="14" t="s">
        <v>133</v>
      </c>
      <c r="D328" s="14"/>
      <c r="E328" s="3">
        <f t="shared" si="36"/>
        <v>11856</v>
      </c>
      <c r="F328" s="3">
        <f>F329</f>
        <v>11856</v>
      </c>
      <c r="G328" s="3">
        <f>G329</f>
        <v>0</v>
      </c>
    </row>
    <row r="329" spans="1:7" ht="99.75" customHeight="1">
      <c r="A329" s="17" t="s">
        <v>1075</v>
      </c>
      <c r="B329" s="14" t="s">
        <v>465</v>
      </c>
      <c r="C329" s="14" t="s">
        <v>1076</v>
      </c>
      <c r="D329" s="14"/>
      <c r="E329" s="3">
        <f t="shared" si="36"/>
        <v>11856</v>
      </c>
      <c r="F329" s="3">
        <f>F330</f>
        <v>11856</v>
      </c>
      <c r="G329" s="3"/>
    </row>
    <row r="330" spans="1:7" ht="154.5" customHeight="1">
      <c r="A330" s="17" t="s">
        <v>1077</v>
      </c>
      <c r="B330" s="14" t="s">
        <v>465</v>
      </c>
      <c r="C330" s="14" t="s">
        <v>1078</v>
      </c>
      <c r="D330" s="14"/>
      <c r="E330" s="3">
        <f t="shared" si="36"/>
        <v>11856</v>
      </c>
      <c r="F330" s="3">
        <f>F331</f>
        <v>11856</v>
      </c>
      <c r="G330" s="3"/>
    </row>
    <row r="331" spans="1:7" ht="72" customHeight="1">
      <c r="A331" s="2" t="s">
        <v>1079</v>
      </c>
      <c r="B331" s="2" t="s">
        <v>465</v>
      </c>
      <c r="C331" s="2" t="s">
        <v>1080</v>
      </c>
      <c r="D331" s="14"/>
      <c r="E331" s="1">
        <f t="shared" si="36"/>
        <v>11856</v>
      </c>
      <c r="F331" s="1">
        <f>F332</f>
        <v>11856</v>
      </c>
      <c r="G331" s="1"/>
    </row>
    <row r="332" spans="1:7" ht="77.25" customHeight="1">
      <c r="A332" s="2" t="s">
        <v>13</v>
      </c>
      <c r="B332" s="2" t="s">
        <v>465</v>
      </c>
      <c r="C332" s="2" t="s">
        <v>1080</v>
      </c>
      <c r="D332" s="2" t="s">
        <v>14</v>
      </c>
      <c r="E332" s="1">
        <f t="shared" si="36"/>
        <v>11856</v>
      </c>
      <c r="F332" s="1">
        <v>11856</v>
      </c>
      <c r="G332" s="1"/>
    </row>
    <row r="333" spans="1:7" ht="94.5" customHeight="1">
      <c r="A333" s="24" t="s">
        <v>953</v>
      </c>
      <c r="B333" s="14" t="s">
        <v>465</v>
      </c>
      <c r="C333" s="14" t="s">
        <v>426</v>
      </c>
      <c r="D333" s="14"/>
      <c r="E333" s="3">
        <f t="shared" si="36"/>
        <v>24080</v>
      </c>
      <c r="F333" s="3">
        <f>F334</f>
        <v>24080</v>
      </c>
      <c r="G333" s="3">
        <f>G334</f>
        <v>0</v>
      </c>
    </row>
    <row r="334" spans="1:7" ht="93" customHeight="1">
      <c r="A334" s="14" t="s">
        <v>975</v>
      </c>
      <c r="B334" s="14" t="s">
        <v>465</v>
      </c>
      <c r="C334" s="14" t="s">
        <v>466</v>
      </c>
      <c r="D334" s="14"/>
      <c r="E334" s="3">
        <f t="shared" si="36"/>
        <v>24080</v>
      </c>
      <c r="F334" s="3">
        <f>F335+F338+F341</f>
        <v>24080</v>
      </c>
      <c r="G334" s="3">
        <f>G335+G338+G341</f>
        <v>0</v>
      </c>
    </row>
    <row r="335" spans="1:7" ht="216" customHeight="1">
      <c r="A335" s="14" t="s">
        <v>804</v>
      </c>
      <c r="B335" s="14" t="s">
        <v>465</v>
      </c>
      <c r="C335" s="14" t="s">
        <v>467</v>
      </c>
      <c r="D335" s="20"/>
      <c r="E335" s="3">
        <f t="shared" si="36"/>
        <v>15560</v>
      </c>
      <c r="F335" s="3">
        <f>F336</f>
        <v>15560</v>
      </c>
      <c r="G335" s="3">
        <f>G336</f>
        <v>0</v>
      </c>
    </row>
    <row r="336" spans="1:7" ht="21" customHeight="1">
      <c r="A336" s="2" t="s">
        <v>31</v>
      </c>
      <c r="B336" s="2" t="s">
        <v>465</v>
      </c>
      <c r="C336" s="2" t="s">
        <v>468</v>
      </c>
      <c r="D336" s="2"/>
      <c r="E336" s="1">
        <f t="shared" si="36"/>
        <v>15560</v>
      </c>
      <c r="F336" s="1">
        <f>F337</f>
        <v>15560</v>
      </c>
      <c r="G336" s="1"/>
    </row>
    <row r="337" spans="1:7" ht="54.75" customHeight="1">
      <c r="A337" s="2" t="s">
        <v>8</v>
      </c>
      <c r="B337" s="2" t="s">
        <v>465</v>
      </c>
      <c r="C337" s="2" t="s">
        <v>468</v>
      </c>
      <c r="D337" s="2" t="s">
        <v>4</v>
      </c>
      <c r="E337" s="1">
        <f>SUM(F337:G337)</f>
        <v>15560</v>
      </c>
      <c r="F337" s="1">
        <v>15560</v>
      </c>
      <c r="G337" s="1"/>
    </row>
    <row r="338" spans="1:7" ht="75.75" customHeight="1">
      <c r="A338" s="14" t="s">
        <v>1054</v>
      </c>
      <c r="B338" s="14" t="s">
        <v>465</v>
      </c>
      <c r="C338" s="14" t="s">
        <v>1056</v>
      </c>
      <c r="D338" s="2"/>
      <c r="E338" s="3">
        <f aca="true" t="shared" si="37" ref="E338:E343">F338+G338</f>
        <v>8020</v>
      </c>
      <c r="F338" s="3">
        <f>F339</f>
        <v>8020</v>
      </c>
      <c r="G338" s="3">
        <f>G339</f>
        <v>0</v>
      </c>
    </row>
    <row r="339" spans="1:7" ht="25.5" customHeight="1">
      <c r="A339" s="10" t="s">
        <v>39</v>
      </c>
      <c r="B339" s="2" t="s">
        <v>465</v>
      </c>
      <c r="C339" s="2" t="s">
        <v>1055</v>
      </c>
      <c r="D339" s="2"/>
      <c r="E339" s="1">
        <f t="shared" si="37"/>
        <v>8020</v>
      </c>
      <c r="F339" s="1">
        <f>F340</f>
        <v>8020</v>
      </c>
      <c r="G339" s="1"/>
    </row>
    <row r="340" spans="1:7" ht="54" customHeight="1">
      <c r="A340" s="2" t="s">
        <v>8</v>
      </c>
      <c r="B340" s="2" t="s">
        <v>465</v>
      </c>
      <c r="C340" s="2" t="s">
        <v>1055</v>
      </c>
      <c r="D340" s="2" t="s">
        <v>4</v>
      </c>
      <c r="E340" s="1">
        <f t="shared" si="37"/>
        <v>8020</v>
      </c>
      <c r="F340" s="1">
        <v>8020</v>
      </c>
      <c r="G340" s="1"/>
    </row>
    <row r="341" spans="1:7" ht="155.25" customHeight="1">
      <c r="A341" s="14" t="s">
        <v>713</v>
      </c>
      <c r="B341" s="14" t="s">
        <v>465</v>
      </c>
      <c r="C341" s="14" t="s">
        <v>714</v>
      </c>
      <c r="D341" s="14"/>
      <c r="E341" s="3">
        <f t="shared" si="37"/>
        <v>500</v>
      </c>
      <c r="F341" s="3">
        <f>F342</f>
        <v>500</v>
      </c>
      <c r="G341" s="3">
        <f>G342</f>
        <v>0</v>
      </c>
    </row>
    <row r="342" spans="1:7" ht="23.25" customHeight="1">
      <c r="A342" s="10" t="s">
        <v>39</v>
      </c>
      <c r="B342" s="2" t="s">
        <v>465</v>
      </c>
      <c r="C342" s="2" t="s">
        <v>715</v>
      </c>
      <c r="D342" s="2"/>
      <c r="E342" s="1">
        <f t="shared" si="37"/>
        <v>500</v>
      </c>
      <c r="F342" s="1">
        <f>F343</f>
        <v>500</v>
      </c>
      <c r="G342" s="1">
        <f>G343</f>
        <v>0</v>
      </c>
    </row>
    <row r="343" spans="1:7" ht="64.5" customHeight="1">
      <c r="A343" s="2" t="s">
        <v>8</v>
      </c>
      <c r="B343" s="2" t="s">
        <v>465</v>
      </c>
      <c r="C343" s="2" t="s">
        <v>715</v>
      </c>
      <c r="D343" s="2" t="s">
        <v>4</v>
      </c>
      <c r="E343" s="1">
        <f t="shared" si="37"/>
        <v>500</v>
      </c>
      <c r="F343" s="1">
        <v>500</v>
      </c>
      <c r="G343" s="1"/>
    </row>
    <row r="344" spans="1:7" s="9" customFormat="1" ht="30.75" customHeight="1">
      <c r="A344" s="14" t="s">
        <v>734</v>
      </c>
      <c r="B344" s="14" t="s">
        <v>737</v>
      </c>
      <c r="C344" s="14"/>
      <c r="D344" s="14"/>
      <c r="E344" s="3">
        <f aca="true" t="shared" si="38" ref="E344:E358">F344+G344</f>
        <v>211898</v>
      </c>
      <c r="F344" s="3">
        <f aca="true" t="shared" si="39" ref="F344:G346">F345</f>
        <v>22065</v>
      </c>
      <c r="G344" s="3">
        <f t="shared" si="39"/>
        <v>189833</v>
      </c>
    </row>
    <row r="345" spans="1:7" s="9" customFormat="1" ht="90" customHeight="1">
      <c r="A345" s="14" t="s">
        <v>953</v>
      </c>
      <c r="B345" s="14" t="s">
        <v>737</v>
      </c>
      <c r="C345" s="14" t="s">
        <v>426</v>
      </c>
      <c r="D345" s="14"/>
      <c r="E345" s="3">
        <f t="shared" si="38"/>
        <v>211898</v>
      </c>
      <c r="F345" s="3">
        <f t="shared" si="39"/>
        <v>22065</v>
      </c>
      <c r="G345" s="3">
        <f t="shared" si="39"/>
        <v>189833</v>
      </c>
    </row>
    <row r="346" spans="1:7" s="9" customFormat="1" ht="66.75" customHeight="1">
      <c r="A346" s="14" t="s">
        <v>735</v>
      </c>
      <c r="B346" s="14" t="s">
        <v>737</v>
      </c>
      <c r="C346" s="14" t="s">
        <v>738</v>
      </c>
      <c r="D346" s="14"/>
      <c r="E346" s="3">
        <f t="shared" si="38"/>
        <v>211898</v>
      </c>
      <c r="F346" s="3">
        <f t="shared" si="39"/>
        <v>22065</v>
      </c>
      <c r="G346" s="3">
        <f t="shared" si="39"/>
        <v>189833</v>
      </c>
    </row>
    <row r="347" spans="1:7" s="9" customFormat="1" ht="86.25" customHeight="1">
      <c r="A347" s="14" t="s">
        <v>736</v>
      </c>
      <c r="B347" s="14" t="s">
        <v>737</v>
      </c>
      <c r="C347" s="14" t="s">
        <v>739</v>
      </c>
      <c r="D347" s="14"/>
      <c r="E347" s="3">
        <f t="shared" si="38"/>
        <v>211898</v>
      </c>
      <c r="F347" s="3">
        <f>F348+F350+F353+F355+F357</f>
        <v>22065</v>
      </c>
      <c r="G347" s="3">
        <f>G348+G350+G353+G355+G357</f>
        <v>189833</v>
      </c>
    </row>
    <row r="348" spans="1:7" ht="26.25" customHeight="1">
      <c r="A348" s="11" t="s">
        <v>51</v>
      </c>
      <c r="B348" s="2" t="s">
        <v>737</v>
      </c>
      <c r="C348" s="2" t="s">
        <v>740</v>
      </c>
      <c r="D348" s="2"/>
      <c r="E348" s="1">
        <f t="shared" si="38"/>
        <v>9495</v>
      </c>
      <c r="F348" s="1">
        <f>F349</f>
        <v>9495</v>
      </c>
      <c r="G348" s="1">
        <f>G349</f>
        <v>0</v>
      </c>
    </row>
    <row r="349" spans="1:7" ht="75.75" customHeight="1">
      <c r="A349" s="2" t="s">
        <v>13</v>
      </c>
      <c r="B349" s="2" t="s">
        <v>737</v>
      </c>
      <c r="C349" s="2" t="s">
        <v>740</v>
      </c>
      <c r="D349" s="2" t="s">
        <v>14</v>
      </c>
      <c r="E349" s="1">
        <f t="shared" si="38"/>
        <v>9495</v>
      </c>
      <c r="F349" s="1">
        <f>10325-830</f>
        <v>9495</v>
      </c>
      <c r="G349" s="1"/>
    </row>
    <row r="350" spans="1:7" ht="129.75" customHeight="1">
      <c r="A350" s="2" t="s">
        <v>844</v>
      </c>
      <c r="B350" s="2" t="s">
        <v>737</v>
      </c>
      <c r="C350" s="2" t="s">
        <v>899</v>
      </c>
      <c r="D350" s="2"/>
      <c r="E350" s="1">
        <f t="shared" si="38"/>
        <v>90083</v>
      </c>
      <c r="F350" s="1">
        <f>F351+F352</f>
        <v>0</v>
      </c>
      <c r="G350" s="1">
        <f>G351+G352</f>
        <v>90083</v>
      </c>
    </row>
    <row r="351" spans="1:7" ht="58.5" customHeight="1">
      <c r="A351" s="2" t="s">
        <v>8</v>
      </c>
      <c r="B351" s="2" t="s">
        <v>737</v>
      </c>
      <c r="C351" s="2" t="s">
        <v>899</v>
      </c>
      <c r="D351" s="2" t="s">
        <v>4</v>
      </c>
      <c r="E351" s="1">
        <f t="shared" si="38"/>
        <v>42103</v>
      </c>
      <c r="F351" s="1"/>
      <c r="G351" s="1">
        <f>47053-4950</f>
        <v>42103</v>
      </c>
    </row>
    <row r="352" spans="1:7" ht="75.75" customHeight="1">
      <c r="A352" s="2" t="s">
        <v>13</v>
      </c>
      <c r="B352" s="2" t="s">
        <v>737</v>
      </c>
      <c r="C352" s="2" t="s">
        <v>899</v>
      </c>
      <c r="D352" s="2" t="s">
        <v>14</v>
      </c>
      <c r="E352" s="1">
        <f t="shared" si="38"/>
        <v>47980</v>
      </c>
      <c r="F352" s="1"/>
      <c r="G352" s="1">
        <f>43030+4950</f>
        <v>47980</v>
      </c>
    </row>
    <row r="353" spans="1:7" ht="82.5" customHeight="1">
      <c r="A353" s="2" t="s">
        <v>900</v>
      </c>
      <c r="B353" s="2" t="s">
        <v>737</v>
      </c>
      <c r="C353" s="2" t="s">
        <v>901</v>
      </c>
      <c r="D353" s="2"/>
      <c r="E353" s="1">
        <f t="shared" si="38"/>
        <v>99750</v>
      </c>
      <c r="F353" s="1">
        <f>F354</f>
        <v>0</v>
      </c>
      <c r="G353" s="1">
        <f>G354</f>
        <v>99750</v>
      </c>
    </row>
    <row r="354" spans="1:7" ht="75.75" customHeight="1">
      <c r="A354" s="2" t="s">
        <v>13</v>
      </c>
      <c r="B354" s="2" t="s">
        <v>737</v>
      </c>
      <c r="C354" s="2" t="s">
        <v>901</v>
      </c>
      <c r="D354" s="2" t="s">
        <v>14</v>
      </c>
      <c r="E354" s="1">
        <f t="shared" si="38"/>
        <v>99750</v>
      </c>
      <c r="F354" s="1"/>
      <c r="G354" s="1">
        <v>99750</v>
      </c>
    </row>
    <row r="355" spans="1:7" ht="126.75" customHeight="1">
      <c r="A355" s="2" t="s">
        <v>844</v>
      </c>
      <c r="B355" s="2" t="s">
        <v>737</v>
      </c>
      <c r="C355" s="2" t="s">
        <v>902</v>
      </c>
      <c r="D355" s="2"/>
      <c r="E355" s="1">
        <f t="shared" si="38"/>
        <v>6620</v>
      </c>
      <c r="F355" s="1">
        <f>F356</f>
        <v>6620</v>
      </c>
      <c r="G355" s="1">
        <f>G356</f>
        <v>0</v>
      </c>
    </row>
    <row r="356" spans="1:7" ht="75.75" customHeight="1">
      <c r="A356" s="2" t="s">
        <v>13</v>
      </c>
      <c r="B356" s="2" t="s">
        <v>737</v>
      </c>
      <c r="C356" s="2" t="s">
        <v>902</v>
      </c>
      <c r="D356" s="2" t="s">
        <v>14</v>
      </c>
      <c r="E356" s="1">
        <f t="shared" si="38"/>
        <v>6620</v>
      </c>
      <c r="F356" s="1">
        <v>6620</v>
      </c>
      <c r="G356" s="1"/>
    </row>
    <row r="357" spans="1:7" ht="85.5" customHeight="1">
      <c r="A357" s="2" t="s">
        <v>900</v>
      </c>
      <c r="B357" s="2" t="s">
        <v>737</v>
      </c>
      <c r="C357" s="2" t="s">
        <v>903</v>
      </c>
      <c r="D357" s="2"/>
      <c r="E357" s="1">
        <f t="shared" si="38"/>
        <v>5950</v>
      </c>
      <c r="F357" s="1">
        <f>F358</f>
        <v>5950</v>
      </c>
      <c r="G357" s="1">
        <f>G358</f>
        <v>0</v>
      </c>
    </row>
    <row r="358" spans="1:7" ht="75.75" customHeight="1">
      <c r="A358" s="2" t="s">
        <v>13</v>
      </c>
      <c r="B358" s="2" t="s">
        <v>737</v>
      </c>
      <c r="C358" s="2" t="s">
        <v>903</v>
      </c>
      <c r="D358" s="2" t="s">
        <v>14</v>
      </c>
      <c r="E358" s="1">
        <f t="shared" si="38"/>
        <v>5950</v>
      </c>
      <c r="F358" s="1">
        <v>5950</v>
      </c>
      <c r="G358" s="1"/>
    </row>
    <row r="359" spans="1:7" ht="21" customHeight="1">
      <c r="A359" s="14" t="s">
        <v>469</v>
      </c>
      <c r="B359" s="14" t="s">
        <v>470</v>
      </c>
      <c r="C359" s="14"/>
      <c r="D359" s="14"/>
      <c r="E359" s="3">
        <f aca="true" t="shared" si="40" ref="E359:E367">F359+G359</f>
        <v>477577</v>
      </c>
      <c r="F359" s="3">
        <f>F365+F398+F403+F408+F360</f>
        <v>339285</v>
      </c>
      <c r="G359" s="3">
        <f>G365+G398+G403+G408+G360</f>
        <v>138292</v>
      </c>
    </row>
    <row r="360" spans="1:7" ht="168" customHeight="1">
      <c r="A360" s="14" t="s">
        <v>950</v>
      </c>
      <c r="B360" s="14" t="s">
        <v>470</v>
      </c>
      <c r="C360" s="14" t="s">
        <v>363</v>
      </c>
      <c r="D360" s="14"/>
      <c r="E360" s="3">
        <f t="shared" si="40"/>
        <v>1322</v>
      </c>
      <c r="F360" s="3">
        <f aca="true" t="shared" si="41" ref="F360:G363">F361</f>
        <v>1322</v>
      </c>
      <c r="G360" s="3">
        <f t="shared" si="41"/>
        <v>0</v>
      </c>
    </row>
    <row r="361" spans="1:7" ht="75" customHeight="1">
      <c r="A361" s="14" t="s">
        <v>1010</v>
      </c>
      <c r="B361" s="14" t="s">
        <v>470</v>
      </c>
      <c r="C361" s="14" t="s">
        <v>1012</v>
      </c>
      <c r="D361" s="14"/>
      <c r="E361" s="3">
        <f t="shared" si="40"/>
        <v>1322</v>
      </c>
      <c r="F361" s="3">
        <f t="shared" si="41"/>
        <v>1322</v>
      </c>
      <c r="G361" s="3">
        <f t="shared" si="41"/>
        <v>0</v>
      </c>
    </row>
    <row r="362" spans="1:7" ht="114.75" customHeight="1">
      <c r="A362" s="14" t="s">
        <v>1011</v>
      </c>
      <c r="B362" s="14" t="s">
        <v>470</v>
      </c>
      <c r="C362" s="14" t="s">
        <v>1013</v>
      </c>
      <c r="D362" s="14"/>
      <c r="E362" s="3">
        <f t="shared" si="40"/>
        <v>1322</v>
      </c>
      <c r="F362" s="3">
        <f t="shared" si="41"/>
        <v>1322</v>
      </c>
      <c r="G362" s="3">
        <f t="shared" si="41"/>
        <v>0</v>
      </c>
    </row>
    <row r="363" spans="1:7" ht="104.25" customHeight="1">
      <c r="A363" s="19" t="s">
        <v>323</v>
      </c>
      <c r="B363" s="2" t="s">
        <v>470</v>
      </c>
      <c r="C363" s="2" t="s">
        <v>1014</v>
      </c>
      <c r="D363" s="2"/>
      <c r="E363" s="1">
        <f t="shared" si="40"/>
        <v>1322</v>
      </c>
      <c r="F363" s="1">
        <f t="shared" si="41"/>
        <v>1322</v>
      </c>
      <c r="G363" s="1">
        <f t="shared" si="41"/>
        <v>0</v>
      </c>
    </row>
    <row r="364" spans="1:7" ht="35.25" customHeight="1">
      <c r="A364" s="2" t="s">
        <v>6</v>
      </c>
      <c r="B364" s="2" t="s">
        <v>470</v>
      </c>
      <c r="C364" s="2" t="s">
        <v>1014</v>
      </c>
      <c r="D364" s="2" t="s">
        <v>5</v>
      </c>
      <c r="E364" s="1">
        <f t="shared" si="40"/>
        <v>1322</v>
      </c>
      <c r="F364" s="1">
        <v>1322</v>
      </c>
      <c r="G364" s="1"/>
    </row>
    <row r="365" spans="1:7" ht="102" customHeight="1">
      <c r="A365" s="14" t="s">
        <v>954</v>
      </c>
      <c r="B365" s="14" t="s">
        <v>470</v>
      </c>
      <c r="C365" s="14" t="s">
        <v>426</v>
      </c>
      <c r="D365" s="14"/>
      <c r="E365" s="3">
        <f t="shared" si="40"/>
        <v>296843</v>
      </c>
      <c r="F365" s="3">
        <f>F366</f>
        <v>282279</v>
      </c>
      <c r="G365" s="3">
        <f>G366</f>
        <v>14564</v>
      </c>
    </row>
    <row r="366" spans="1:7" ht="86.25" customHeight="1">
      <c r="A366" s="14" t="s">
        <v>976</v>
      </c>
      <c r="B366" s="14" t="s">
        <v>470</v>
      </c>
      <c r="C366" s="14" t="s">
        <v>427</v>
      </c>
      <c r="D366" s="14"/>
      <c r="E366" s="3">
        <f t="shared" si="40"/>
        <v>296843</v>
      </c>
      <c r="F366" s="3">
        <f>F367+F370+F376+F379+F384+F389</f>
        <v>282279</v>
      </c>
      <c r="G366" s="3">
        <f>G367+G370+G376+G379+G384+G389</f>
        <v>14564</v>
      </c>
    </row>
    <row r="367" spans="1:7" ht="62.25" customHeight="1">
      <c r="A367" s="14" t="s">
        <v>471</v>
      </c>
      <c r="B367" s="14" t="s">
        <v>470</v>
      </c>
      <c r="C367" s="14" t="s">
        <v>472</v>
      </c>
      <c r="D367" s="14"/>
      <c r="E367" s="3">
        <f t="shared" si="40"/>
        <v>126023</v>
      </c>
      <c r="F367" s="3">
        <f>F368</f>
        <v>126023</v>
      </c>
      <c r="G367" s="3">
        <f>G368</f>
        <v>0</v>
      </c>
    </row>
    <row r="368" spans="1:7" ht="50.25" customHeight="1">
      <c r="A368" s="2" t="s">
        <v>473</v>
      </c>
      <c r="B368" s="2" t="s">
        <v>470</v>
      </c>
      <c r="C368" s="2" t="s">
        <v>474</v>
      </c>
      <c r="D368" s="2"/>
      <c r="E368" s="1">
        <f>SUM(F368:G368)</f>
        <v>126023</v>
      </c>
      <c r="F368" s="1">
        <f>F369</f>
        <v>126023</v>
      </c>
      <c r="G368" s="1">
        <f>G369</f>
        <v>0</v>
      </c>
    </row>
    <row r="369" spans="1:7" ht="66.75" customHeight="1">
      <c r="A369" s="19" t="s">
        <v>8</v>
      </c>
      <c r="B369" s="2" t="s">
        <v>470</v>
      </c>
      <c r="C369" s="2" t="s">
        <v>474</v>
      </c>
      <c r="D369" s="2" t="s">
        <v>4</v>
      </c>
      <c r="E369" s="1">
        <f>SUM(F369:G369)</f>
        <v>126023</v>
      </c>
      <c r="F369" s="1">
        <v>126023</v>
      </c>
      <c r="G369" s="1"/>
    </row>
    <row r="370" spans="1:7" ht="108" customHeight="1">
      <c r="A370" s="17" t="s">
        <v>475</v>
      </c>
      <c r="B370" s="14" t="s">
        <v>470</v>
      </c>
      <c r="C370" s="14" t="s">
        <v>476</v>
      </c>
      <c r="D370" s="14"/>
      <c r="E370" s="3">
        <f>F370+G370</f>
        <v>136810</v>
      </c>
      <c r="F370" s="3">
        <f>F371</f>
        <v>136810</v>
      </c>
      <c r="G370" s="3">
        <f>G371</f>
        <v>0</v>
      </c>
    </row>
    <row r="371" spans="1:7" ht="36" customHeight="1">
      <c r="A371" s="11" t="s">
        <v>473</v>
      </c>
      <c r="B371" s="25" t="s">
        <v>470</v>
      </c>
      <c r="C371" s="25" t="s">
        <v>477</v>
      </c>
      <c r="D371" s="14"/>
      <c r="E371" s="1">
        <f>F371+G371</f>
        <v>136810</v>
      </c>
      <c r="F371" s="1">
        <f>F372+F373+F374+F375</f>
        <v>136810</v>
      </c>
      <c r="G371" s="1">
        <f>G372+G373+G374+G375</f>
        <v>0</v>
      </c>
    </row>
    <row r="372" spans="1:7" ht="168" customHeight="1">
      <c r="A372" s="19" t="s">
        <v>7</v>
      </c>
      <c r="B372" s="2" t="s">
        <v>470</v>
      </c>
      <c r="C372" s="2" t="s">
        <v>477</v>
      </c>
      <c r="D372" s="2" t="s">
        <v>3</v>
      </c>
      <c r="E372" s="1">
        <f>SUM(F372:G372)</f>
        <v>19855</v>
      </c>
      <c r="F372" s="1">
        <v>19855</v>
      </c>
      <c r="G372" s="1"/>
    </row>
    <row r="373" spans="1:7" ht="54.75" customHeight="1">
      <c r="A373" s="19" t="s">
        <v>8</v>
      </c>
      <c r="B373" s="2" t="s">
        <v>470</v>
      </c>
      <c r="C373" s="2" t="s">
        <v>477</v>
      </c>
      <c r="D373" s="2" t="s">
        <v>4</v>
      </c>
      <c r="E373" s="1">
        <f aca="true" t="shared" si="42" ref="E373:E382">F373+G373</f>
        <v>16861</v>
      </c>
      <c r="F373" s="1">
        <f>6578+2000+8283</f>
        <v>16861</v>
      </c>
      <c r="G373" s="1"/>
    </row>
    <row r="374" spans="1:7" ht="93" customHeight="1">
      <c r="A374" s="19" t="s">
        <v>9</v>
      </c>
      <c r="B374" s="2" t="s">
        <v>470</v>
      </c>
      <c r="C374" s="2" t="s">
        <v>477</v>
      </c>
      <c r="D374" s="2" t="s">
        <v>10</v>
      </c>
      <c r="E374" s="1">
        <f t="shared" si="42"/>
        <v>100000</v>
      </c>
      <c r="F374" s="1">
        <v>100000</v>
      </c>
      <c r="G374" s="1"/>
    </row>
    <row r="375" spans="1:7" ht="35.25" customHeight="1">
      <c r="A375" s="2" t="s">
        <v>6</v>
      </c>
      <c r="B375" s="2" t="s">
        <v>470</v>
      </c>
      <c r="C375" s="2" t="s">
        <v>477</v>
      </c>
      <c r="D375" s="2" t="s">
        <v>5</v>
      </c>
      <c r="E375" s="1">
        <f t="shared" si="42"/>
        <v>94</v>
      </c>
      <c r="F375" s="1">
        <f>94</f>
        <v>94</v>
      </c>
      <c r="G375" s="1"/>
    </row>
    <row r="376" spans="1:7" ht="121.5" customHeight="1">
      <c r="A376" s="24" t="s">
        <v>478</v>
      </c>
      <c r="B376" s="14" t="s">
        <v>470</v>
      </c>
      <c r="C376" s="14" t="s">
        <v>479</v>
      </c>
      <c r="D376" s="14"/>
      <c r="E376" s="3">
        <f t="shared" si="42"/>
        <v>7543</v>
      </c>
      <c r="F376" s="3">
        <f>F377</f>
        <v>7543</v>
      </c>
      <c r="G376" s="3">
        <f>G377</f>
        <v>0</v>
      </c>
    </row>
    <row r="377" spans="1:7" ht="36" customHeight="1">
      <c r="A377" s="19" t="s">
        <v>494</v>
      </c>
      <c r="B377" s="2" t="s">
        <v>470</v>
      </c>
      <c r="C377" s="2" t="s">
        <v>480</v>
      </c>
      <c r="D377" s="2"/>
      <c r="E377" s="1">
        <f t="shared" si="42"/>
        <v>7543</v>
      </c>
      <c r="F377" s="1">
        <f>F378</f>
        <v>7543</v>
      </c>
      <c r="G377" s="1">
        <f>G378</f>
        <v>0</v>
      </c>
    </row>
    <row r="378" spans="1:7" ht="57.75" customHeight="1">
      <c r="A378" s="2" t="s">
        <v>8</v>
      </c>
      <c r="B378" s="2" t="s">
        <v>470</v>
      </c>
      <c r="C378" s="2" t="s">
        <v>480</v>
      </c>
      <c r="D378" s="2" t="s">
        <v>4</v>
      </c>
      <c r="E378" s="1">
        <f t="shared" si="42"/>
        <v>7543</v>
      </c>
      <c r="F378" s="1">
        <v>7543</v>
      </c>
      <c r="G378" s="1"/>
    </row>
    <row r="379" spans="1:7" ht="73.5" customHeight="1">
      <c r="A379" s="26" t="s">
        <v>857</v>
      </c>
      <c r="B379" s="14" t="s">
        <v>470</v>
      </c>
      <c r="C379" s="14" t="s">
        <v>481</v>
      </c>
      <c r="D379" s="14"/>
      <c r="E379" s="3">
        <f t="shared" si="42"/>
        <v>9143</v>
      </c>
      <c r="F379" s="3">
        <f>F382+F380</f>
        <v>9143</v>
      </c>
      <c r="G379" s="3">
        <f>G382+G380</f>
        <v>0</v>
      </c>
    </row>
    <row r="380" spans="1:7" ht="40.5" customHeight="1">
      <c r="A380" s="2" t="s">
        <v>425</v>
      </c>
      <c r="B380" s="25" t="s">
        <v>470</v>
      </c>
      <c r="C380" s="25" t="s">
        <v>856</v>
      </c>
      <c r="D380" s="2"/>
      <c r="E380" s="1">
        <f t="shared" si="42"/>
        <v>150</v>
      </c>
      <c r="F380" s="1">
        <f>F381</f>
        <v>150</v>
      </c>
      <c r="G380" s="1">
        <f>G381</f>
        <v>0</v>
      </c>
    </row>
    <row r="381" spans="1:7" ht="68.25" customHeight="1">
      <c r="A381" s="2" t="s">
        <v>8</v>
      </c>
      <c r="B381" s="2" t="s">
        <v>470</v>
      </c>
      <c r="C381" s="25" t="s">
        <v>856</v>
      </c>
      <c r="D381" s="2" t="s">
        <v>4</v>
      </c>
      <c r="E381" s="1">
        <f t="shared" si="42"/>
        <v>150</v>
      </c>
      <c r="F381" s="1">
        <v>150</v>
      </c>
      <c r="G381" s="1"/>
    </row>
    <row r="382" spans="1:7" ht="45" customHeight="1">
      <c r="A382" s="2" t="s">
        <v>482</v>
      </c>
      <c r="B382" s="2" t="s">
        <v>470</v>
      </c>
      <c r="C382" s="2" t="s">
        <v>483</v>
      </c>
      <c r="D382" s="2"/>
      <c r="E382" s="1">
        <f t="shared" si="42"/>
        <v>8993</v>
      </c>
      <c r="F382" s="1">
        <f>F383</f>
        <v>8993</v>
      </c>
      <c r="G382" s="1">
        <f>G383</f>
        <v>0</v>
      </c>
    </row>
    <row r="383" spans="1:7" ht="60" customHeight="1">
      <c r="A383" s="11" t="s">
        <v>8</v>
      </c>
      <c r="B383" s="2" t="s">
        <v>470</v>
      </c>
      <c r="C383" s="2" t="s">
        <v>483</v>
      </c>
      <c r="D383" s="2" t="s">
        <v>4</v>
      </c>
      <c r="E383" s="1">
        <f>SUM(F383:G383)</f>
        <v>8993</v>
      </c>
      <c r="F383" s="1">
        <v>8993</v>
      </c>
      <c r="G383" s="1"/>
    </row>
    <row r="384" spans="1:7" ht="72" customHeight="1">
      <c r="A384" s="14" t="s">
        <v>484</v>
      </c>
      <c r="B384" s="14" t="s">
        <v>470</v>
      </c>
      <c r="C384" s="14" t="s">
        <v>485</v>
      </c>
      <c r="D384" s="14"/>
      <c r="E384" s="3">
        <f aca="true" t="shared" si="43" ref="E384:E400">F384+G384</f>
        <v>1096</v>
      </c>
      <c r="F384" s="3">
        <f>F385+F387</f>
        <v>817</v>
      </c>
      <c r="G384" s="3">
        <f>G385+G387</f>
        <v>279</v>
      </c>
    </row>
    <row r="385" spans="1:7" ht="38.25" customHeight="1">
      <c r="A385" s="11" t="s">
        <v>482</v>
      </c>
      <c r="B385" s="2" t="s">
        <v>470</v>
      </c>
      <c r="C385" s="2" t="s">
        <v>486</v>
      </c>
      <c r="D385" s="2"/>
      <c r="E385" s="1">
        <f t="shared" si="43"/>
        <v>817</v>
      </c>
      <c r="F385" s="1">
        <f>F386</f>
        <v>817</v>
      </c>
      <c r="G385" s="1">
        <f>G386</f>
        <v>0</v>
      </c>
    </row>
    <row r="386" spans="1:7" ht="54.75" customHeight="1">
      <c r="A386" s="2" t="s">
        <v>8</v>
      </c>
      <c r="B386" s="2" t="s">
        <v>470</v>
      </c>
      <c r="C386" s="2" t="s">
        <v>486</v>
      </c>
      <c r="D386" s="2" t="s">
        <v>4</v>
      </c>
      <c r="E386" s="1">
        <f t="shared" si="43"/>
        <v>817</v>
      </c>
      <c r="F386" s="1">
        <v>817</v>
      </c>
      <c r="G386" s="1"/>
    </row>
    <row r="387" spans="1:7" ht="114" customHeight="1">
      <c r="A387" s="22" t="s">
        <v>487</v>
      </c>
      <c r="B387" s="2" t="s">
        <v>470</v>
      </c>
      <c r="C387" s="2" t="s">
        <v>488</v>
      </c>
      <c r="D387" s="2"/>
      <c r="E387" s="1">
        <f t="shared" si="43"/>
        <v>279</v>
      </c>
      <c r="F387" s="1">
        <f>F388</f>
        <v>0</v>
      </c>
      <c r="G387" s="1">
        <f>G388</f>
        <v>279</v>
      </c>
    </row>
    <row r="388" spans="1:7" ht="57.75" customHeight="1">
      <c r="A388" s="2" t="s">
        <v>8</v>
      </c>
      <c r="B388" s="2" t="s">
        <v>470</v>
      </c>
      <c r="C388" s="2" t="s">
        <v>488</v>
      </c>
      <c r="D388" s="2" t="s">
        <v>4</v>
      </c>
      <c r="E388" s="1">
        <f t="shared" si="43"/>
        <v>279</v>
      </c>
      <c r="F388" s="1"/>
      <c r="G388" s="1">
        <f>278+1</f>
        <v>279</v>
      </c>
    </row>
    <row r="389" spans="1:7" ht="96" customHeight="1">
      <c r="A389" s="24" t="s">
        <v>489</v>
      </c>
      <c r="B389" s="14" t="s">
        <v>470</v>
      </c>
      <c r="C389" s="14" t="s">
        <v>490</v>
      </c>
      <c r="D389" s="14"/>
      <c r="E389" s="3">
        <f t="shared" si="43"/>
        <v>16228</v>
      </c>
      <c r="F389" s="3">
        <f>F390+F392+F394+F396</f>
        <v>1943</v>
      </c>
      <c r="G389" s="3">
        <f>G390+G392+G394+G396</f>
        <v>14285</v>
      </c>
    </row>
    <row r="390" spans="1:7" ht="20.25" customHeight="1">
      <c r="A390" s="11" t="s">
        <v>39</v>
      </c>
      <c r="B390" s="2" t="s">
        <v>470</v>
      </c>
      <c r="C390" s="2" t="s">
        <v>491</v>
      </c>
      <c r="D390" s="2"/>
      <c r="E390" s="1">
        <f t="shared" si="43"/>
        <v>791</v>
      </c>
      <c r="F390" s="1">
        <f>F391</f>
        <v>791</v>
      </c>
      <c r="G390" s="1">
        <f>G391</f>
        <v>0</v>
      </c>
    </row>
    <row r="391" spans="1:7" ht="58.5" customHeight="1">
      <c r="A391" s="11" t="s">
        <v>8</v>
      </c>
      <c r="B391" s="2" t="s">
        <v>470</v>
      </c>
      <c r="C391" s="2" t="s">
        <v>491</v>
      </c>
      <c r="D391" s="2" t="s">
        <v>4</v>
      </c>
      <c r="E391" s="1">
        <f t="shared" si="43"/>
        <v>791</v>
      </c>
      <c r="F391" s="1">
        <v>791</v>
      </c>
      <c r="G391" s="1"/>
    </row>
    <row r="392" spans="1:7" ht="35.25" customHeight="1">
      <c r="A392" s="11" t="s">
        <v>51</v>
      </c>
      <c r="B392" s="2" t="s">
        <v>470</v>
      </c>
      <c r="C392" s="2" t="s">
        <v>492</v>
      </c>
      <c r="D392" s="2"/>
      <c r="E392" s="1">
        <f t="shared" si="43"/>
        <v>400</v>
      </c>
      <c r="F392" s="1">
        <f>F393</f>
        <v>400</v>
      </c>
      <c r="G392" s="1">
        <f>G393</f>
        <v>0</v>
      </c>
    </row>
    <row r="393" spans="1:7" ht="78" customHeight="1">
      <c r="A393" s="11" t="s">
        <v>13</v>
      </c>
      <c r="B393" s="2" t="s">
        <v>470</v>
      </c>
      <c r="C393" s="2" t="s">
        <v>492</v>
      </c>
      <c r="D393" s="2" t="s">
        <v>14</v>
      </c>
      <c r="E393" s="1">
        <f t="shared" si="43"/>
        <v>400</v>
      </c>
      <c r="F393" s="1">
        <v>400</v>
      </c>
      <c r="G393" s="1"/>
    </row>
    <row r="394" spans="1:7" ht="133.5" customHeight="1">
      <c r="A394" s="2" t="s">
        <v>844</v>
      </c>
      <c r="B394" s="2" t="s">
        <v>470</v>
      </c>
      <c r="C394" s="2" t="s">
        <v>904</v>
      </c>
      <c r="D394" s="2"/>
      <c r="E394" s="1">
        <f t="shared" si="43"/>
        <v>14285</v>
      </c>
      <c r="F394" s="1">
        <f>F395</f>
        <v>0</v>
      </c>
      <c r="G394" s="1">
        <f>G395</f>
        <v>14285</v>
      </c>
    </row>
    <row r="395" spans="1:7" ht="60" customHeight="1">
      <c r="A395" s="2" t="s">
        <v>8</v>
      </c>
      <c r="B395" s="2" t="s">
        <v>470</v>
      </c>
      <c r="C395" s="2" t="s">
        <v>904</v>
      </c>
      <c r="D395" s="2" t="s">
        <v>4</v>
      </c>
      <c r="E395" s="1">
        <f t="shared" si="43"/>
        <v>14285</v>
      </c>
      <c r="F395" s="1"/>
      <c r="G395" s="1">
        <v>14285</v>
      </c>
    </row>
    <row r="396" spans="1:7" ht="133.5" customHeight="1">
      <c r="A396" s="2" t="s">
        <v>844</v>
      </c>
      <c r="B396" s="2" t="s">
        <v>470</v>
      </c>
      <c r="C396" s="2" t="s">
        <v>905</v>
      </c>
      <c r="D396" s="2"/>
      <c r="E396" s="1">
        <f t="shared" si="43"/>
        <v>752</v>
      </c>
      <c r="F396" s="1">
        <f>F397</f>
        <v>752</v>
      </c>
      <c r="G396" s="1">
        <f>G397</f>
        <v>0</v>
      </c>
    </row>
    <row r="397" spans="1:7" ht="61.5" customHeight="1">
      <c r="A397" s="2" t="s">
        <v>8</v>
      </c>
      <c r="B397" s="2" t="s">
        <v>470</v>
      </c>
      <c r="C397" s="2" t="s">
        <v>905</v>
      </c>
      <c r="D397" s="2" t="s">
        <v>4</v>
      </c>
      <c r="E397" s="1">
        <f t="shared" si="43"/>
        <v>752</v>
      </c>
      <c r="F397" s="1">
        <v>752</v>
      </c>
      <c r="G397" s="1"/>
    </row>
    <row r="398" spans="1:7" ht="126.75" customHeight="1">
      <c r="A398" s="14" t="s">
        <v>951</v>
      </c>
      <c r="B398" s="14" t="s">
        <v>470</v>
      </c>
      <c r="C398" s="14" t="s">
        <v>393</v>
      </c>
      <c r="D398" s="14"/>
      <c r="E398" s="3">
        <f t="shared" si="43"/>
        <v>16882</v>
      </c>
      <c r="F398" s="3">
        <f aca="true" t="shared" si="44" ref="F398:G403">F399</f>
        <v>16882</v>
      </c>
      <c r="G398" s="3">
        <f t="shared" si="44"/>
        <v>0</v>
      </c>
    </row>
    <row r="399" spans="1:7" ht="49.5">
      <c r="A399" s="14" t="s">
        <v>977</v>
      </c>
      <c r="B399" s="14" t="s">
        <v>470</v>
      </c>
      <c r="C399" s="14" t="s">
        <v>399</v>
      </c>
      <c r="D399" s="14"/>
      <c r="E399" s="3">
        <f t="shared" si="43"/>
        <v>16882</v>
      </c>
      <c r="F399" s="3">
        <f t="shared" si="44"/>
        <v>16882</v>
      </c>
      <c r="G399" s="3">
        <f t="shared" si="44"/>
        <v>0</v>
      </c>
    </row>
    <row r="400" spans="1:7" ht="105" customHeight="1">
      <c r="A400" s="14" t="s">
        <v>716</v>
      </c>
      <c r="B400" s="14" t="s">
        <v>470</v>
      </c>
      <c r="C400" s="14" t="s">
        <v>493</v>
      </c>
      <c r="D400" s="3"/>
      <c r="E400" s="3">
        <f t="shared" si="43"/>
        <v>16882</v>
      </c>
      <c r="F400" s="27">
        <f t="shared" si="44"/>
        <v>16882</v>
      </c>
      <c r="G400" s="27">
        <f t="shared" si="44"/>
        <v>0</v>
      </c>
    </row>
    <row r="401" spans="1:7" ht="33">
      <c r="A401" s="19" t="s">
        <v>494</v>
      </c>
      <c r="B401" s="2" t="s">
        <v>470</v>
      </c>
      <c r="C401" s="2" t="s">
        <v>495</v>
      </c>
      <c r="D401" s="1"/>
      <c r="E401" s="1">
        <f>SUM(F401:G401)</f>
        <v>16882</v>
      </c>
      <c r="F401" s="1">
        <f t="shared" si="44"/>
        <v>16882</v>
      </c>
      <c r="G401" s="1">
        <f t="shared" si="44"/>
        <v>0</v>
      </c>
    </row>
    <row r="402" spans="1:7" ht="54" customHeight="1">
      <c r="A402" s="2" t="s">
        <v>8</v>
      </c>
      <c r="B402" s="2" t="s">
        <v>470</v>
      </c>
      <c r="C402" s="2" t="s">
        <v>495</v>
      </c>
      <c r="D402" s="1">
        <v>200</v>
      </c>
      <c r="E402" s="1">
        <f>SUM(F402:G402)</f>
        <v>16882</v>
      </c>
      <c r="F402" s="1">
        <v>16882</v>
      </c>
      <c r="G402" s="1"/>
    </row>
    <row r="403" spans="1:7" ht="126" customHeight="1">
      <c r="A403" s="17" t="s">
        <v>948</v>
      </c>
      <c r="B403" s="14" t="s">
        <v>470</v>
      </c>
      <c r="C403" s="14" t="s">
        <v>379</v>
      </c>
      <c r="D403" s="2"/>
      <c r="E403" s="3">
        <f>F403+G403</f>
        <v>7761</v>
      </c>
      <c r="F403" s="3">
        <f t="shared" si="44"/>
        <v>7761</v>
      </c>
      <c r="G403" s="3">
        <f t="shared" si="44"/>
        <v>0</v>
      </c>
    </row>
    <row r="404" spans="1:7" ht="66">
      <c r="A404" s="17" t="s">
        <v>436</v>
      </c>
      <c r="B404" s="14" t="s">
        <v>470</v>
      </c>
      <c r="C404" s="14" t="s">
        <v>437</v>
      </c>
      <c r="D404" s="2"/>
      <c r="E404" s="3">
        <f>F404+G404</f>
        <v>7761</v>
      </c>
      <c r="F404" s="3">
        <f aca="true" t="shared" si="45" ref="F404:G406">F405</f>
        <v>7761</v>
      </c>
      <c r="G404" s="3">
        <f t="shared" si="45"/>
        <v>0</v>
      </c>
    </row>
    <row r="405" spans="1:7" ht="288" customHeight="1">
      <c r="A405" s="17" t="s">
        <v>892</v>
      </c>
      <c r="B405" s="14" t="s">
        <v>470</v>
      </c>
      <c r="C405" s="14" t="s">
        <v>438</v>
      </c>
      <c r="D405" s="14"/>
      <c r="E405" s="3">
        <f>F405+G405</f>
        <v>7761</v>
      </c>
      <c r="F405" s="27">
        <f t="shared" si="45"/>
        <v>7761</v>
      </c>
      <c r="G405" s="27">
        <f t="shared" si="45"/>
        <v>0</v>
      </c>
    </row>
    <row r="406" spans="1:7" ht="36.75" customHeight="1">
      <c r="A406" s="2" t="s">
        <v>425</v>
      </c>
      <c r="B406" s="2" t="s">
        <v>470</v>
      </c>
      <c r="C406" s="2" t="s">
        <v>439</v>
      </c>
      <c r="D406" s="2"/>
      <c r="E406" s="1">
        <f>SUM(F406:G406)</f>
        <v>7761</v>
      </c>
      <c r="F406" s="1">
        <f t="shared" si="45"/>
        <v>7761</v>
      </c>
      <c r="G406" s="1">
        <f t="shared" si="45"/>
        <v>0</v>
      </c>
    </row>
    <row r="407" spans="1:7" ht="54" customHeight="1">
      <c r="A407" s="2" t="s">
        <v>8</v>
      </c>
      <c r="B407" s="2" t="s">
        <v>470</v>
      </c>
      <c r="C407" s="2" t="s">
        <v>439</v>
      </c>
      <c r="D407" s="2" t="s">
        <v>4</v>
      </c>
      <c r="E407" s="1">
        <f>SUM(F407:G407)</f>
        <v>7761</v>
      </c>
      <c r="F407" s="1">
        <v>7761</v>
      </c>
      <c r="G407" s="1"/>
    </row>
    <row r="408" spans="1:7" ht="105.75" customHeight="1">
      <c r="A408" s="14" t="s">
        <v>955</v>
      </c>
      <c r="B408" s="14" t="s">
        <v>470</v>
      </c>
      <c r="C408" s="14" t="s">
        <v>801</v>
      </c>
      <c r="D408" s="2"/>
      <c r="E408" s="3">
        <f>F408+G408</f>
        <v>154769</v>
      </c>
      <c r="F408" s="3">
        <f>F409</f>
        <v>31041</v>
      </c>
      <c r="G408" s="3">
        <f>G409</f>
        <v>123728</v>
      </c>
    </row>
    <row r="409" spans="1:7" ht="157.5" customHeight="1">
      <c r="A409" s="14" t="s">
        <v>890</v>
      </c>
      <c r="B409" s="14" t="s">
        <v>470</v>
      </c>
      <c r="C409" s="14" t="s">
        <v>802</v>
      </c>
      <c r="D409" s="2"/>
      <c r="E409" s="3">
        <f>F409+G409</f>
        <v>154769</v>
      </c>
      <c r="F409" s="3">
        <f aca="true" t="shared" si="46" ref="F409:G411">F410</f>
        <v>31041</v>
      </c>
      <c r="G409" s="3">
        <f t="shared" si="46"/>
        <v>123728</v>
      </c>
    </row>
    <row r="410" spans="1:7" ht="87.75" customHeight="1">
      <c r="A410" s="14" t="s">
        <v>1177</v>
      </c>
      <c r="B410" s="14" t="s">
        <v>470</v>
      </c>
      <c r="C410" s="14" t="s">
        <v>1176</v>
      </c>
      <c r="D410" s="2"/>
      <c r="E410" s="3">
        <f>E411</f>
        <v>154769</v>
      </c>
      <c r="F410" s="3">
        <f t="shared" si="46"/>
        <v>31041</v>
      </c>
      <c r="G410" s="3">
        <f t="shared" si="46"/>
        <v>123728</v>
      </c>
    </row>
    <row r="411" spans="1:7" ht="70.5" customHeight="1">
      <c r="A411" s="2" t="s">
        <v>1178</v>
      </c>
      <c r="B411" s="2" t="s">
        <v>470</v>
      </c>
      <c r="C411" s="2" t="s">
        <v>1175</v>
      </c>
      <c r="D411" s="2"/>
      <c r="E411" s="1">
        <f aca="true" t="shared" si="47" ref="E411:E416">F411+G411</f>
        <v>154769</v>
      </c>
      <c r="F411" s="1">
        <f t="shared" si="46"/>
        <v>31041</v>
      </c>
      <c r="G411" s="1">
        <f t="shared" si="46"/>
        <v>123728</v>
      </c>
    </row>
    <row r="412" spans="1:7" ht="72.75" customHeight="1">
      <c r="A412" s="2" t="s">
        <v>8</v>
      </c>
      <c r="B412" s="2" t="s">
        <v>470</v>
      </c>
      <c r="C412" s="2" t="s">
        <v>1175</v>
      </c>
      <c r="D412" s="2" t="s">
        <v>4</v>
      </c>
      <c r="E412" s="1">
        <f t="shared" si="47"/>
        <v>154769</v>
      </c>
      <c r="F412" s="1">
        <v>31041</v>
      </c>
      <c r="G412" s="1">
        <f>32419+91309</f>
        <v>123728</v>
      </c>
    </row>
    <row r="413" spans="1:7" ht="69" customHeight="1">
      <c r="A413" s="14" t="s">
        <v>496</v>
      </c>
      <c r="B413" s="14" t="s">
        <v>497</v>
      </c>
      <c r="C413" s="14"/>
      <c r="D413" s="14"/>
      <c r="E413" s="3">
        <f t="shared" si="47"/>
        <v>23016</v>
      </c>
      <c r="F413" s="3">
        <f aca="true" t="shared" si="48" ref="F413:G416">F414</f>
        <v>23016</v>
      </c>
      <c r="G413" s="3">
        <f t="shared" si="48"/>
        <v>0</v>
      </c>
    </row>
    <row r="414" spans="1:7" ht="107.25" customHeight="1">
      <c r="A414" s="14" t="s">
        <v>956</v>
      </c>
      <c r="B414" s="14" t="s">
        <v>497</v>
      </c>
      <c r="C414" s="14" t="s">
        <v>426</v>
      </c>
      <c r="D414" s="14"/>
      <c r="E414" s="3">
        <f t="shared" si="47"/>
        <v>23016</v>
      </c>
      <c r="F414" s="3">
        <f t="shared" si="48"/>
        <v>23016</v>
      </c>
      <c r="G414" s="3">
        <f t="shared" si="48"/>
        <v>0</v>
      </c>
    </row>
    <row r="415" spans="1:7" ht="128.25" customHeight="1">
      <c r="A415" s="14" t="s">
        <v>978</v>
      </c>
      <c r="B415" s="14" t="s">
        <v>497</v>
      </c>
      <c r="C415" s="14" t="s">
        <v>498</v>
      </c>
      <c r="D415" s="14"/>
      <c r="E415" s="3">
        <f t="shared" si="47"/>
        <v>23016</v>
      </c>
      <c r="F415" s="3">
        <f t="shared" si="48"/>
        <v>23016</v>
      </c>
      <c r="G415" s="3">
        <f t="shared" si="48"/>
        <v>0</v>
      </c>
    </row>
    <row r="416" spans="1:7" ht="63.75" customHeight="1">
      <c r="A416" s="24" t="s">
        <v>499</v>
      </c>
      <c r="B416" s="14" t="s">
        <v>497</v>
      </c>
      <c r="C416" s="14" t="s">
        <v>500</v>
      </c>
      <c r="D416" s="14"/>
      <c r="E416" s="3">
        <f t="shared" si="47"/>
        <v>23016</v>
      </c>
      <c r="F416" s="3">
        <f t="shared" si="48"/>
        <v>23016</v>
      </c>
      <c r="G416" s="3">
        <f t="shared" si="48"/>
        <v>0</v>
      </c>
    </row>
    <row r="417" spans="1:7" ht="81.75" customHeight="1">
      <c r="A417" s="11" t="s">
        <v>44</v>
      </c>
      <c r="B417" s="2" t="s">
        <v>497</v>
      </c>
      <c r="C417" s="15" t="s">
        <v>501</v>
      </c>
      <c r="D417" s="2"/>
      <c r="E417" s="1">
        <f>SUM(F417:G417)</f>
        <v>23016</v>
      </c>
      <c r="F417" s="1">
        <f>F418+F419+F420</f>
        <v>23016</v>
      </c>
      <c r="G417" s="1">
        <f>G418+G419+G1349</f>
        <v>0</v>
      </c>
    </row>
    <row r="418" spans="1:7" ht="159.75" customHeight="1">
      <c r="A418" s="19" t="s">
        <v>7</v>
      </c>
      <c r="B418" s="2" t="s">
        <v>497</v>
      </c>
      <c r="C418" s="15" t="s">
        <v>501</v>
      </c>
      <c r="D418" s="2" t="s">
        <v>3</v>
      </c>
      <c r="E418" s="1">
        <f>SUM(F418:G418)</f>
        <v>21477</v>
      </c>
      <c r="F418" s="1">
        <v>21477</v>
      </c>
      <c r="G418" s="1"/>
    </row>
    <row r="419" spans="1:7" ht="54.75" customHeight="1">
      <c r="A419" s="2" t="s">
        <v>8</v>
      </c>
      <c r="B419" s="2" t="s">
        <v>497</v>
      </c>
      <c r="C419" s="15" t="s">
        <v>501</v>
      </c>
      <c r="D419" s="2" t="s">
        <v>4</v>
      </c>
      <c r="E419" s="1">
        <f>SUM(F419:G419)</f>
        <v>1529</v>
      </c>
      <c r="F419" s="1">
        <v>1529</v>
      </c>
      <c r="G419" s="1"/>
    </row>
    <row r="420" spans="1:7" ht="36" customHeight="1">
      <c r="A420" s="2" t="s">
        <v>6</v>
      </c>
      <c r="B420" s="15" t="s">
        <v>497</v>
      </c>
      <c r="C420" s="15" t="s">
        <v>501</v>
      </c>
      <c r="D420" s="15" t="s">
        <v>5</v>
      </c>
      <c r="E420" s="1">
        <f>SUM(F420:G420)</f>
        <v>10</v>
      </c>
      <c r="F420" s="1">
        <v>10</v>
      </c>
      <c r="G420" s="1"/>
    </row>
    <row r="421" spans="1:7" ht="31.5" customHeight="1">
      <c r="A421" s="14" t="s">
        <v>1074</v>
      </c>
      <c r="B421" s="14" t="s">
        <v>1058</v>
      </c>
      <c r="C421" s="14"/>
      <c r="D421" s="15"/>
      <c r="E421" s="3">
        <f aca="true" t="shared" si="49" ref="E421:E429">SUM(F421:G421)</f>
        <v>1425</v>
      </c>
      <c r="F421" s="3">
        <f aca="true" t="shared" si="50" ref="F421:G428">F422</f>
        <v>428</v>
      </c>
      <c r="G421" s="3">
        <f t="shared" si="50"/>
        <v>997</v>
      </c>
    </row>
    <row r="422" spans="1:7" ht="54" customHeight="1">
      <c r="A422" s="14" t="s">
        <v>1057</v>
      </c>
      <c r="B422" s="14" t="s">
        <v>1059</v>
      </c>
      <c r="C422" s="14"/>
      <c r="D422" s="15"/>
      <c r="E422" s="3">
        <f t="shared" si="49"/>
        <v>1425</v>
      </c>
      <c r="F422" s="3">
        <f t="shared" si="50"/>
        <v>428</v>
      </c>
      <c r="G422" s="3">
        <f t="shared" si="50"/>
        <v>997</v>
      </c>
    </row>
    <row r="423" spans="1:7" ht="90.75" customHeight="1">
      <c r="A423" s="14" t="s">
        <v>953</v>
      </c>
      <c r="B423" s="14" t="s">
        <v>1059</v>
      </c>
      <c r="C423" s="14" t="s">
        <v>426</v>
      </c>
      <c r="D423" s="15"/>
      <c r="E423" s="3">
        <f t="shared" si="49"/>
        <v>1425</v>
      </c>
      <c r="F423" s="3">
        <f t="shared" si="50"/>
        <v>428</v>
      </c>
      <c r="G423" s="3">
        <f t="shared" si="50"/>
        <v>997</v>
      </c>
    </row>
    <row r="424" spans="1:7" ht="64.5" customHeight="1">
      <c r="A424" s="14" t="s">
        <v>735</v>
      </c>
      <c r="B424" s="14" t="s">
        <v>1059</v>
      </c>
      <c r="C424" s="14" t="s">
        <v>738</v>
      </c>
      <c r="D424" s="15"/>
      <c r="E424" s="3">
        <f t="shared" si="49"/>
        <v>1425</v>
      </c>
      <c r="F424" s="3">
        <f t="shared" si="50"/>
        <v>428</v>
      </c>
      <c r="G424" s="3">
        <f t="shared" si="50"/>
        <v>997</v>
      </c>
    </row>
    <row r="425" spans="1:7" ht="84.75" customHeight="1">
      <c r="A425" s="14" t="s">
        <v>736</v>
      </c>
      <c r="B425" s="14" t="s">
        <v>1059</v>
      </c>
      <c r="C425" s="14" t="s">
        <v>739</v>
      </c>
      <c r="D425" s="15"/>
      <c r="E425" s="3">
        <f t="shared" si="49"/>
        <v>1425</v>
      </c>
      <c r="F425" s="3">
        <f>F426+F428</f>
        <v>428</v>
      </c>
      <c r="G425" s="3">
        <f>G426+G428</f>
        <v>997</v>
      </c>
    </row>
    <row r="426" spans="1:7" ht="93" customHeight="1">
      <c r="A426" s="2" t="s">
        <v>1139</v>
      </c>
      <c r="B426" s="2" t="s">
        <v>1059</v>
      </c>
      <c r="C426" s="2" t="s">
        <v>1140</v>
      </c>
      <c r="D426" s="2"/>
      <c r="E426" s="1">
        <f t="shared" si="49"/>
        <v>997</v>
      </c>
      <c r="F426" s="3">
        <f>F427</f>
        <v>0</v>
      </c>
      <c r="G426" s="1">
        <f>G427</f>
        <v>997</v>
      </c>
    </row>
    <row r="427" spans="1:7" ht="76.5" customHeight="1">
      <c r="A427" s="2" t="s">
        <v>8</v>
      </c>
      <c r="B427" s="2" t="s">
        <v>1059</v>
      </c>
      <c r="C427" s="2" t="s">
        <v>1140</v>
      </c>
      <c r="D427" s="2" t="s">
        <v>4</v>
      </c>
      <c r="E427" s="1">
        <f t="shared" si="49"/>
        <v>997</v>
      </c>
      <c r="F427" s="3"/>
      <c r="G427" s="1">
        <v>997</v>
      </c>
    </row>
    <row r="428" spans="1:7" ht="93" customHeight="1">
      <c r="A428" s="2" t="s">
        <v>1139</v>
      </c>
      <c r="B428" s="2" t="s">
        <v>1059</v>
      </c>
      <c r="C428" s="2" t="s">
        <v>1060</v>
      </c>
      <c r="D428" s="15"/>
      <c r="E428" s="1">
        <f t="shared" si="49"/>
        <v>428</v>
      </c>
      <c r="F428" s="1">
        <f t="shared" si="50"/>
        <v>428</v>
      </c>
      <c r="G428" s="1">
        <f t="shared" si="50"/>
        <v>0</v>
      </c>
    </row>
    <row r="429" spans="1:7" ht="68.25" customHeight="1">
      <c r="A429" s="2" t="s">
        <v>8</v>
      </c>
      <c r="B429" s="2" t="s">
        <v>1059</v>
      </c>
      <c r="C429" s="2" t="s">
        <v>1060</v>
      </c>
      <c r="D429" s="15" t="s">
        <v>4</v>
      </c>
      <c r="E429" s="1">
        <f t="shared" si="49"/>
        <v>428</v>
      </c>
      <c r="F429" s="1">
        <v>428</v>
      </c>
      <c r="G429" s="1"/>
    </row>
    <row r="430" spans="1:7" ht="21.75" customHeight="1">
      <c r="A430" s="14" t="s">
        <v>502</v>
      </c>
      <c r="B430" s="14" t="s">
        <v>503</v>
      </c>
      <c r="C430" s="18"/>
      <c r="D430" s="18"/>
      <c r="E430" s="3">
        <f aca="true" t="shared" si="51" ref="E430:E456">F430+G430</f>
        <v>3963365</v>
      </c>
      <c r="F430" s="3">
        <f>F431+F459+F503+F540+F559+F636</f>
        <v>1468505</v>
      </c>
      <c r="G430" s="3">
        <f>G431+G459+G503+G540+G559+G636</f>
        <v>2494860</v>
      </c>
    </row>
    <row r="431" spans="1:7" ht="21.75" customHeight="1">
      <c r="A431" s="14" t="s">
        <v>504</v>
      </c>
      <c r="B431" s="14" t="s">
        <v>505</v>
      </c>
      <c r="C431" s="14"/>
      <c r="D431" s="14"/>
      <c r="E431" s="3">
        <f t="shared" si="51"/>
        <v>1480256</v>
      </c>
      <c r="F431" s="3">
        <f>F432+F437+F454</f>
        <v>564432</v>
      </c>
      <c r="G431" s="3">
        <f>G432+G437+G454</f>
        <v>915824</v>
      </c>
    </row>
    <row r="432" spans="1:7" ht="126.75" customHeight="1">
      <c r="A432" s="23" t="s">
        <v>957</v>
      </c>
      <c r="B432" s="14" t="s">
        <v>505</v>
      </c>
      <c r="C432" s="14" t="s">
        <v>70</v>
      </c>
      <c r="D432" s="20"/>
      <c r="E432" s="3">
        <f>F432+G432</f>
        <v>163</v>
      </c>
      <c r="F432" s="3">
        <f aca="true" t="shared" si="52" ref="F432:G435">F433</f>
        <v>163</v>
      </c>
      <c r="G432" s="3">
        <f t="shared" si="52"/>
        <v>0</v>
      </c>
    </row>
    <row r="433" spans="1:7" ht="141.75" customHeight="1">
      <c r="A433" s="23" t="s">
        <v>979</v>
      </c>
      <c r="B433" s="14" t="s">
        <v>505</v>
      </c>
      <c r="C433" s="14" t="s">
        <v>422</v>
      </c>
      <c r="D433" s="28"/>
      <c r="E433" s="3">
        <f t="shared" si="51"/>
        <v>163</v>
      </c>
      <c r="F433" s="3">
        <f t="shared" si="52"/>
        <v>163</v>
      </c>
      <c r="G433" s="3">
        <f t="shared" si="52"/>
        <v>0</v>
      </c>
    </row>
    <row r="434" spans="1:7" ht="177" customHeight="1">
      <c r="A434" s="23" t="s">
        <v>864</v>
      </c>
      <c r="B434" s="14" t="s">
        <v>505</v>
      </c>
      <c r="C434" s="14" t="s">
        <v>506</v>
      </c>
      <c r="D434" s="2"/>
      <c r="E434" s="3">
        <f t="shared" si="51"/>
        <v>163</v>
      </c>
      <c r="F434" s="3">
        <f t="shared" si="52"/>
        <v>163</v>
      </c>
      <c r="G434" s="3">
        <f t="shared" si="52"/>
        <v>0</v>
      </c>
    </row>
    <row r="435" spans="1:7" ht="18.75" customHeight="1">
      <c r="A435" s="10" t="s">
        <v>55</v>
      </c>
      <c r="B435" s="2" t="s">
        <v>505</v>
      </c>
      <c r="C435" s="2" t="s">
        <v>507</v>
      </c>
      <c r="D435" s="2"/>
      <c r="E435" s="1">
        <f t="shared" si="51"/>
        <v>163</v>
      </c>
      <c r="F435" s="1">
        <f t="shared" si="52"/>
        <v>163</v>
      </c>
      <c r="G435" s="1">
        <f t="shared" si="52"/>
        <v>0</v>
      </c>
    </row>
    <row r="436" spans="1:7" ht="93" customHeight="1">
      <c r="A436" s="2" t="s">
        <v>9</v>
      </c>
      <c r="B436" s="2" t="s">
        <v>505</v>
      </c>
      <c r="C436" s="2" t="s">
        <v>507</v>
      </c>
      <c r="D436" s="2" t="s">
        <v>10</v>
      </c>
      <c r="E436" s="1">
        <f t="shared" si="51"/>
        <v>163</v>
      </c>
      <c r="F436" s="1">
        <v>163</v>
      </c>
      <c r="G436" s="2"/>
    </row>
    <row r="437" spans="1:7" ht="75.75" customHeight="1">
      <c r="A437" s="23" t="s">
        <v>958</v>
      </c>
      <c r="B437" s="14" t="s">
        <v>505</v>
      </c>
      <c r="C437" s="14" t="s">
        <v>286</v>
      </c>
      <c r="D437" s="20"/>
      <c r="E437" s="3">
        <f t="shared" si="51"/>
        <v>1478544</v>
      </c>
      <c r="F437" s="3">
        <f>F438</f>
        <v>562720</v>
      </c>
      <c r="G437" s="3">
        <f>G438</f>
        <v>915824</v>
      </c>
    </row>
    <row r="438" spans="1:7" ht="56.25" customHeight="1">
      <c r="A438" s="23" t="s">
        <v>287</v>
      </c>
      <c r="B438" s="14" t="s">
        <v>505</v>
      </c>
      <c r="C438" s="14" t="s">
        <v>288</v>
      </c>
      <c r="D438" s="20"/>
      <c r="E438" s="3">
        <f t="shared" si="51"/>
        <v>1478544</v>
      </c>
      <c r="F438" s="3">
        <f>F439+F442+F449</f>
        <v>562720</v>
      </c>
      <c r="G438" s="3">
        <f>G439+G442+G449</f>
        <v>915824</v>
      </c>
    </row>
    <row r="439" spans="1:7" ht="197.25" customHeight="1">
      <c r="A439" s="23" t="s">
        <v>508</v>
      </c>
      <c r="B439" s="14" t="s">
        <v>505</v>
      </c>
      <c r="C439" s="14" t="s">
        <v>509</v>
      </c>
      <c r="D439" s="14"/>
      <c r="E439" s="3">
        <f t="shared" si="51"/>
        <v>659603</v>
      </c>
      <c r="F439" s="3">
        <f>F440</f>
        <v>0</v>
      </c>
      <c r="G439" s="3">
        <f>G440</f>
        <v>659603</v>
      </c>
    </row>
    <row r="440" spans="1:7" ht="149.25" customHeight="1">
      <c r="A440" s="29" t="s">
        <v>510</v>
      </c>
      <c r="B440" s="2" t="s">
        <v>505</v>
      </c>
      <c r="C440" s="2" t="s">
        <v>511</v>
      </c>
      <c r="D440" s="2"/>
      <c r="E440" s="1">
        <f t="shared" si="51"/>
        <v>659603</v>
      </c>
      <c r="F440" s="1">
        <f>F441</f>
        <v>0</v>
      </c>
      <c r="G440" s="1">
        <f>G441</f>
        <v>659603</v>
      </c>
    </row>
    <row r="441" spans="1:7" ht="93" customHeight="1">
      <c r="A441" s="2" t="s">
        <v>9</v>
      </c>
      <c r="B441" s="2" t="s">
        <v>505</v>
      </c>
      <c r="C441" s="2" t="s">
        <v>511</v>
      </c>
      <c r="D441" s="2" t="s">
        <v>10</v>
      </c>
      <c r="E441" s="1">
        <f t="shared" si="51"/>
        <v>659603</v>
      </c>
      <c r="F441" s="1"/>
      <c r="G441" s="1">
        <v>659603</v>
      </c>
    </row>
    <row r="442" spans="1:7" ht="132.75" customHeight="1">
      <c r="A442" s="23" t="s">
        <v>865</v>
      </c>
      <c r="B442" s="14" t="s">
        <v>505</v>
      </c>
      <c r="C442" s="14" t="s">
        <v>512</v>
      </c>
      <c r="D442" s="14"/>
      <c r="E442" s="3">
        <f t="shared" si="51"/>
        <v>241801</v>
      </c>
      <c r="F442" s="3">
        <f>F443+F445+F447</f>
        <v>17811</v>
      </c>
      <c r="G442" s="3">
        <f>G443+G445+G447</f>
        <v>223990</v>
      </c>
    </row>
    <row r="443" spans="1:7" ht="21" customHeight="1">
      <c r="A443" s="11" t="s">
        <v>39</v>
      </c>
      <c r="B443" s="2" t="s">
        <v>505</v>
      </c>
      <c r="C443" s="2" t="s">
        <v>744</v>
      </c>
      <c r="D443" s="14"/>
      <c r="E443" s="1">
        <f t="shared" si="51"/>
        <v>6022</v>
      </c>
      <c r="F443" s="1">
        <f>F444</f>
        <v>6022</v>
      </c>
      <c r="G443" s="1">
        <f>G444</f>
        <v>0</v>
      </c>
    </row>
    <row r="444" spans="1:7" ht="55.5" customHeight="1">
      <c r="A444" s="2" t="s">
        <v>8</v>
      </c>
      <c r="B444" s="2" t="s">
        <v>505</v>
      </c>
      <c r="C444" s="2" t="s">
        <v>744</v>
      </c>
      <c r="D444" s="2" t="s">
        <v>4</v>
      </c>
      <c r="E444" s="1">
        <f t="shared" si="51"/>
        <v>6022</v>
      </c>
      <c r="F444" s="1">
        <v>6022</v>
      </c>
      <c r="G444" s="1"/>
    </row>
    <row r="445" spans="1:7" ht="130.5" customHeight="1">
      <c r="A445" s="2" t="s">
        <v>844</v>
      </c>
      <c r="B445" s="2" t="s">
        <v>505</v>
      </c>
      <c r="C445" s="2" t="s">
        <v>906</v>
      </c>
      <c r="D445" s="2"/>
      <c r="E445" s="1">
        <f t="shared" si="51"/>
        <v>223990</v>
      </c>
      <c r="F445" s="1">
        <f>F446</f>
        <v>0</v>
      </c>
      <c r="G445" s="1">
        <f>G446</f>
        <v>223990</v>
      </c>
    </row>
    <row r="446" spans="1:7" ht="63.75" customHeight="1">
      <c r="A446" s="2" t="s">
        <v>8</v>
      </c>
      <c r="B446" s="2" t="s">
        <v>505</v>
      </c>
      <c r="C446" s="2" t="s">
        <v>906</v>
      </c>
      <c r="D446" s="2" t="s">
        <v>4</v>
      </c>
      <c r="E446" s="1">
        <f t="shared" si="51"/>
        <v>223990</v>
      </c>
      <c r="F446" s="1"/>
      <c r="G446" s="1">
        <f>414811-190821</f>
        <v>223990</v>
      </c>
    </row>
    <row r="447" spans="1:7" ht="124.5" customHeight="1">
      <c r="A447" s="2" t="s">
        <v>844</v>
      </c>
      <c r="B447" s="2" t="s">
        <v>505</v>
      </c>
      <c r="C447" s="2" t="s">
        <v>907</v>
      </c>
      <c r="D447" s="2"/>
      <c r="E447" s="1">
        <f t="shared" si="51"/>
        <v>11789</v>
      </c>
      <c r="F447" s="1">
        <f>F448</f>
        <v>11789</v>
      </c>
      <c r="G447" s="1">
        <f>G448</f>
        <v>0</v>
      </c>
    </row>
    <row r="448" spans="1:7" ht="66.75" customHeight="1">
      <c r="A448" s="2" t="s">
        <v>8</v>
      </c>
      <c r="B448" s="2" t="s">
        <v>505</v>
      </c>
      <c r="C448" s="2" t="s">
        <v>907</v>
      </c>
      <c r="D448" s="2" t="s">
        <v>4</v>
      </c>
      <c r="E448" s="1">
        <f t="shared" si="51"/>
        <v>11789</v>
      </c>
      <c r="F448" s="1">
        <v>11789</v>
      </c>
      <c r="G448" s="1"/>
    </row>
    <row r="449" spans="1:7" ht="166.5" customHeight="1">
      <c r="A449" s="14" t="s">
        <v>866</v>
      </c>
      <c r="B449" s="14" t="s">
        <v>505</v>
      </c>
      <c r="C449" s="14" t="s">
        <v>513</v>
      </c>
      <c r="D449" s="14"/>
      <c r="E449" s="3">
        <f t="shared" si="51"/>
        <v>577140</v>
      </c>
      <c r="F449" s="3">
        <f>F450+F452</f>
        <v>544909</v>
      </c>
      <c r="G449" s="3">
        <f>G450+G452</f>
        <v>32231</v>
      </c>
    </row>
    <row r="450" spans="1:7" ht="81.75" customHeight="1">
      <c r="A450" s="29" t="s">
        <v>44</v>
      </c>
      <c r="B450" s="2" t="s">
        <v>505</v>
      </c>
      <c r="C450" s="2" t="s">
        <v>514</v>
      </c>
      <c r="D450" s="2"/>
      <c r="E450" s="1">
        <f t="shared" si="51"/>
        <v>544909</v>
      </c>
      <c r="F450" s="1">
        <f>F451</f>
        <v>544909</v>
      </c>
      <c r="G450" s="1">
        <f>G451</f>
        <v>0</v>
      </c>
    </row>
    <row r="451" spans="1:7" ht="93" customHeight="1">
      <c r="A451" s="2" t="s">
        <v>9</v>
      </c>
      <c r="B451" s="2" t="s">
        <v>505</v>
      </c>
      <c r="C451" s="2" t="s">
        <v>514</v>
      </c>
      <c r="D451" s="2" t="s">
        <v>10</v>
      </c>
      <c r="E451" s="1">
        <f t="shared" si="51"/>
        <v>544909</v>
      </c>
      <c r="F451" s="1">
        <f>519851+57278-32231+11</f>
        <v>544909</v>
      </c>
      <c r="G451" s="1"/>
    </row>
    <row r="452" spans="1:7" ht="111.75" customHeight="1">
      <c r="A452" s="2" t="s">
        <v>1085</v>
      </c>
      <c r="B452" s="2" t="s">
        <v>505</v>
      </c>
      <c r="C452" s="2" t="s">
        <v>1016</v>
      </c>
      <c r="D452" s="2"/>
      <c r="E452" s="1">
        <f>F452+G452</f>
        <v>32231</v>
      </c>
      <c r="F452" s="1">
        <f>F453</f>
        <v>0</v>
      </c>
      <c r="G452" s="1">
        <f>G453</f>
        <v>32231</v>
      </c>
    </row>
    <row r="453" spans="1:7" ht="93" customHeight="1">
      <c r="A453" s="2" t="s">
        <v>9</v>
      </c>
      <c r="B453" s="2" t="s">
        <v>505</v>
      </c>
      <c r="C453" s="2" t="s">
        <v>1016</v>
      </c>
      <c r="D453" s="2" t="s">
        <v>10</v>
      </c>
      <c r="E453" s="1">
        <f>F453+G453</f>
        <v>32231</v>
      </c>
      <c r="F453" s="1"/>
      <c r="G453" s="1">
        <v>32231</v>
      </c>
    </row>
    <row r="454" spans="1:7" ht="89.25" customHeight="1">
      <c r="A454" s="23" t="s">
        <v>960</v>
      </c>
      <c r="B454" s="14" t="s">
        <v>505</v>
      </c>
      <c r="C454" s="14" t="s">
        <v>426</v>
      </c>
      <c r="D454" s="14"/>
      <c r="E454" s="3">
        <f t="shared" si="51"/>
        <v>1549</v>
      </c>
      <c r="F454" s="3">
        <f aca="true" t="shared" si="53" ref="F454:G457">F455</f>
        <v>1549</v>
      </c>
      <c r="G454" s="3">
        <f t="shared" si="53"/>
        <v>0</v>
      </c>
    </row>
    <row r="455" spans="1:7" ht="78" customHeight="1">
      <c r="A455" s="23" t="s">
        <v>523</v>
      </c>
      <c r="B455" s="14" t="s">
        <v>505</v>
      </c>
      <c r="C455" s="14" t="s">
        <v>524</v>
      </c>
      <c r="D455" s="14"/>
      <c r="E455" s="3">
        <f t="shared" si="51"/>
        <v>1549</v>
      </c>
      <c r="F455" s="3">
        <f t="shared" si="53"/>
        <v>1549</v>
      </c>
      <c r="G455" s="3">
        <f t="shared" si="53"/>
        <v>0</v>
      </c>
    </row>
    <row r="456" spans="1:7" ht="46.5" customHeight="1">
      <c r="A456" s="23" t="s">
        <v>525</v>
      </c>
      <c r="B456" s="14" t="s">
        <v>505</v>
      </c>
      <c r="C456" s="14" t="s">
        <v>526</v>
      </c>
      <c r="D456" s="14"/>
      <c r="E456" s="3">
        <f t="shared" si="51"/>
        <v>1549</v>
      </c>
      <c r="F456" s="3">
        <f>F457</f>
        <v>1549</v>
      </c>
      <c r="G456" s="3">
        <f>G457</f>
        <v>0</v>
      </c>
    </row>
    <row r="457" spans="1:7" ht="81.75" customHeight="1">
      <c r="A457" s="10" t="s">
        <v>44</v>
      </c>
      <c r="B457" s="2" t="s">
        <v>505</v>
      </c>
      <c r="C457" s="2" t="s">
        <v>527</v>
      </c>
      <c r="D457" s="2"/>
      <c r="E457" s="1">
        <f>F457+G457</f>
        <v>1549</v>
      </c>
      <c r="F457" s="1">
        <f t="shared" si="53"/>
        <v>1549</v>
      </c>
      <c r="G457" s="1">
        <f t="shared" si="53"/>
        <v>0</v>
      </c>
    </row>
    <row r="458" spans="1:7" ht="93" customHeight="1">
      <c r="A458" s="2" t="s">
        <v>9</v>
      </c>
      <c r="B458" s="2" t="s">
        <v>505</v>
      </c>
      <c r="C458" s="2" t="s">
        <v>527</v>
      </c>
      <c r="D458" s="2" t="s">
        <v>10</v>
      </c>
      <c r="E458" s="1">
        <f>F458+G458</f>
        <v>1549</v>
      </c>
      <c r="F458" s="1">
        <f>1383+166</f>
        <v>1549</v>
      </c>
      <c r="G458" s="1"/>
    </row>
    <row r="459" spans="1:7" ht="20.25" customHeight="1">
      <c r="A459" s="24" t="s">
        <v>528</v>
      </c>
      <c r="B459" s="14" t="s">
        <v>529</v>
      </c>
      <c r="C459" s="2"/>
      <c r="D459" s="2"/>
      <c r="E459" s="3">
        <f aca="true" t="shared" si="54" ref="E459:E528">SUM(F459:G459)</f>
        <v>1970097</v>
      </c>
      <c r="F459" s="3">
        <f>F460+F465+F498</f>
        <v>424210</v>
      </c>
      <c r="G459" s="3">
        <f>G460+G465+G498</f>
        <v>1545887</v>
      </c>
    </row>
    <row r="460" spans="1:7" ht="113.25" customHeight="1">
      <c r="A460" s="23" t="s">
        <v>957</v>
      </c>
      <c r="B460" s="14" t="s">
        <v>529</v>
      </c>
      <c r="C460" s="14" t="s">
        <v>70</v>
      </c>
      <c r="D460" s="2"/>
      <c r="E460" s="3">
        <f t="shared" si="54"/>
        <v>180</v>
      </c>
      <c r="F460" s="3">
        <f aca="true" t="shared" si="55" ref="F460:G463">F461</f>
        <v>180</v>
      </c>
      <c r="G460" s="3">
        <f t="shared" si="55"/>
        <v>0</v>
      </c>
    </row>
    <row r="461" spans="1:7" ht="138.75" customHeight="1">
      <c r="A461" s="23" t="s">
        <v>979</v>
      </c>
      <c r="B461" s="14" t="s">
        <v>529</v>
      </c>
      <c r="C461" s="14" t="s">
        <v>422</v>
      </c>
      <c r="D461" s="2"/>
      <c r="E461" s="3">
        <f t="shared" si="54"/>
        <v>180</v>
      </c>
      <c r="F461" s="3">
        <f t="shared" si="55"/>
        <v>180</v>
      </c>
      <c r="G461" s="3">
        <f t="shared" si="55"/>
        <v>0</v>
      </c>
    </row>
    <row r="462" spans="1:7" ht="175.5" customHeight="1">
      <c r="A462" s="23" t="s">
        <v>864</v>
      </c>
      <c r="B462" s="14" t="s">
        <v>529</v>
      </c>
      <c r="C462" s="14" t="s">
        <v>506</v>
      </c>
      <c r="D462" s="2"/>
      <c r="E462" s="3">
        <f t="shared" si="54"/>
        <v>180</v>
      </c>
      <c r="F462" s="3">
        <f t="shared" si="55"/>
        <v>180</v>
      </c>
      <c r="G462" s="3">
        <f t="shared" si="55"/>
        <v>0</v>
      </c>
    </row>
    <row r="463" spans="1:7" ht="25.5" customHeight="1">
      <c r="A463" s="10" t="s">
        <v>55</v>
      </c>
      <c r="B463" s="2" t="s">
        <v>529</v>
      </c>
      <c r="C463" s="2" t="s">
        <v>507</v>
      </c>
      <c r="D463" s="2"/>
      <c r="E463" s="1">
        <f t="shared" si="54"/>
        <v>180</v>
      </c>
      <c r="F463" s="1">
        <f t="shared" si="55"/>
        <v>180</v>
      </c>
      <c r="G463" s="1">
        <f t="shared" si="55"/>
        <v>0</v>
      </c>
    </row>
    <row r="464" spans="1:7" ht="90" customHeight="1">
      <c r="A464" s="2" t="s">
        <v>9</v>
      </c>
      <c r="B464" s="2" t="s">
        <v>529</v>
      </c>
      <c r="C464" s="2" t="s">
        <v>507</v>
      </c>
      <c r="D464" s="2" t="s">
        <v>10</v>
      </c>
      <c r="E464" s="1">
        <f t="shared" si="54"/>
        <v>180</v>
      </c>
      <c r="F464" s="1">
        <f>122+58</f>
        <v>180</v>
      </c>
      <c r="G464" s="1"/>
    </row>
    <row r="465" spans="1:7" ht="77.25" customHeight="1">
      <c r="A465" s="17" t="s">
        <v>958</v>
      </c>
      <c r="B465" s="14" t="s">
        <v>529</v>
      </c>
      <c r="C465" s="14" t="s">
        <v>286</v>
      </c>
      <c r="D465" s="14"/>
      <c r="E465" s="3">
        <f t="shared" si="54"/>
        <v>1967172</v>
      </c>
      <c r="F465" s="3">
        <f>F466</f>
        <v>421285</v>
      </c>
      <c r="G465" s="3">
        <f>G466</f>
        <v>1545887</v>
      </c>
    </row>
    <row r="466" spans="1:7" ht="42.75" customHeight="1">
      <c r="A466" s="23" t="s">
        <v>530</v>
      </c>
      <c r="B466" s="14" t="s">
        <v>529</v>
      </c>
      <c r="C466" s="14" t="s">
        <v>531</v>
      </c>
      <c r="D466" s="14"/>
      <c r="E466" s="3">
        <f t="shared" si="54"/>
        <v>1967172</v>
      </c>
      <c r="F466" s="3">
        <f>F467+F470+F477+F486+F489+F492+F495</f>
        <v>421285</v>
      </c>
      <c r="G466" s="3">
        <f>G467+G470+G477+G486+G489+G492+G495</f>
        <v>1545887</v>
      </c>
    </row>
    <row r="467" spans="1:7" ht="174" customHeight="1">
      <c r="A467" s="23" t="s">
        <v>532</v>
      </c>
      <c r="B467" s="14" t="s">
        <v>529</v>
      </c>
      <c r="C467" s="14" t="s">
        <v>533</v>
      </c>
      <c r="D467" s="2"/>
      <c r="E467" s="3">
        <f t="shared" si="54"/>
        <v>1336186</v>
      </c>
      <c r="F467" s="3">
        <f>F468</f>
        <v>0</v>
      </c>
      <c r="G467" s="3">
        <f>G468</f>
        <v>1336186</v>
      </c>
    </row>
    <row r="468" spans="1:7" ht="43.5" customHeight="1">
      <c r="A468" s="10" t="s">
        <v>534</v>
      </c>
      <c r="B468" s="2" t="s">
        <v>529</v>
      </c>
      <c r="C468" s="2" t="s">
        <v>535</v>
      </c>
      <c r="D468" s="2"/>
      <c r="E468" s="1">
        <f t="shared" si="54"/>
        <v>1336186</v>
      </c>
      <c r="F468" s="1">
        <f>F469</f>
        <v>0</v>
      </c>
      <c r="G468" s="1">
        <f>G469</f>
        <v>1336186</v>
      </c>
    </row>
    <row r="469" spans="1:7" ht="93" customHeight="1">
      <c r="A469" s="2" t="s">
        <v>9</v>
      </c>
      <c r="B469" s="2" t="s">
        <v>529</v>
      </c>
      <c r="C469" s="2" t="s">
        <v>535</v>
      </c>
      <c r="D469" s="2" t="s">
        <v>10</v>
      </c>
      <c r="E469" s="1">
        <f t="shared" si="54"/>
        <v>1336186</v>
      </c>
      <c r="F469" s="1"/>
      <c r="G469" s="1">
        <v>1336186</v>
      </c>
    </row>
    <row r="470" spans="1:7" ht="194.25" customHeight="1">
      <c r="A470" s="14" t="s">
        <v>867</v>
      </c>
      <c r="B470" s="14" t="s">
        <v>529</v>
      </c>
      <c r="C470" s="14" t="s">
        <v>536</v>
      </c>
      <c r="D470" s="2"/>
      <c r="E470" s="3">
        <f t="shared" si="54"/>
        <v>257315</v>
      </c>
      <c r="F470" s="3">
        <f>F471+F473+F475</f>
        <v>256193</v>
      </c>
      <c r="G470" s="3">
        <f>G471+G473+G475</f>
        <v>1122</v>
      </c>
    </row>
    <row r="471" spans="1:7" ht="75.75" customHeight="1">
      <c r="A471" s="10" t="s">
        <v>44</v>
      </c>
      <c r="B471" s="2" t="s">
        <v>529</v>
      </c>
      <c r="C471" s="2" t="s">
        <v>537</v>
      </c>
      <c r="D471" s="2"/>
      <c r="E471" s="1">
        <f t="shared" si="54"/>
        <v>250554</v>
      </c>
      <c r="F471" s="1">
        <f>F472</f>
        <v>250554</v>
      </c>
      <c r="G471" s="1">
        <f>G472</f>
        <v>0</v>
      </c>
    </row>
    <row r="472" spans="1:7" ht="93" customHeight="1">
      <c r="A472" s="2" t="s">
        <v>9</v>
      </c>
      <c r="B472" s="2" t="s">
        <v>529</v>
      </c>
      <c r="C472" s="2" t="s">
        <v>537</v>
      </c>
      <c r="D472" s="2" t="s">
        <v>10</v>
      </c>
      <c r="E472" s="1">
        <f t="shared" si="54"/>
        <v>250554</v>
      </c>
      <c r="F472" s="1">
        <f>183394+67160</f>
        <v>250554</v>
      </c>
      <c r="G472" s="1"/>
    </row>
    <row r="473" spans="1:7" ht="133.5" customHeight="1">
      <c r="A473" s="10" t="s">
        <v>323</v>
      </c>
      <c r="B473" s="2" t="s">
        <v>529</v>
      </c>
      <c r="C473" s="2" t="s">
        <v>538</v>
      </c>
      <c r="D473" s="2"/>
      <c r="E473" s="1">
        <f t="shared" si="54"/>
        <v>5639</v>
      </c>
      <c r="F473" s="1">
        <f>F474</f>
        <v>5639</v>
      </c>
      <c r="G473" s="1">
        <f>G474</f>
        <v>0</v>
      </c>
    </row>
    <row r="474" spans="1:7" ht="93" customHeight="1">
      <c r="A474" s="2" t="s">
        <v>9</v>
      </c>
      <c r="B474" s="2" t="s">
        <v>529</v>
      </c>
      <c r="C474" s="2" t="s">
        <v>538</v>
      </c>
      <c r="D474" s="2" t="s">
        <v>10</v>
      </c>
      <c r="E474" s="1">
        <f t="shared" si="54"/>
        <v>5639</v>
      </c>
      <c r="F474" s="1">
        <v>5639</v>
      </c>
      <c r="G474" s="1"/>
    </row>
    <row r="475" spans="1:7" ht="75" customHeight="1">
      <c r="A475" s="2" t="s">
        <v>539</v>
      </c>
      <c r="B475" s="2" t="s">
        <v>529</v>
      </c>
      <c r="C475" s="2" t="s">
        <v>721</v>
      </c>
      <c r="D475" s="2"/>
      <c r="E475" s="1">
        <f t="shared" si="54"/>
        <v>1122</v>
      </c>
      <c r="F475" s="1">
        <f>F476</f>
        <v>0</v>
      </c>
      <c r="G475" s="1">
        <f>G476</f>
        <v>1122</v>
      </c>
    </row>
    <row r="476" spans="1:7" ht="93" customHeight="1">
      <c r="A476" s="2" t="s">
        <v>9</v>
      </c>
      <c r="B476" s="2" t="s">
        <v>529</v>
      </c>
      <c r="C476" s="2" t="s">
        <v>721</v>
      </c>
      <c r="D476" s="2" t="s">
        <v>10</v>
      </c>
      <c r="E476" s="1">
        <f t="shared" si="54"/>
        <v>1122</v>
      </c>
      <c r="F476" s="1"/>
      <c r="G476" s="1">
        <v>1122</v>
      </c>
    </row>
    <row r="477" spans="1:7" ht="126.75" customHeight="1">
      <c r="A477" s="17" t="s">
        <v>868</v>
      </c>
      <c r="B477" s="14" t="s">
        <v>529</v>
      </c>
      <c r="C477" s="14" t="s">
        <v>752</v>
      </c>
      <c r="D477" s="14"/>
      <c r="E477" s="3">
        <f aca="true" t="shared" si="56" ref="E477:E484">F477+G477</f>
        <v>224917</v>
      </c>
      <c r="F477" s="4">
        <f>F478+F480+F482+F484</f>
        <v>34096</v>
      </c>
      <c r="G477" s="4">
        <f>G478+G480+G482+G484</f>
        <v>190821</v>
      </c>
    </row>
    <row r="478" spans="1:7" ht="21" customHeight="1">
      <c r="A478" s="2" t="s">
        <v>39</v>
      </c>
      <c r="B478" s="2" t="s">
        <v>529</v>
      </c>
      <c r="C478" s="2" t="s">
        <v>753</v>
      </c>
      <c r="D478" s="2"/>
      <c r="E478" s="1">
        <f t="shared" si="56"/>
        <v>22000</v>
      </c>
      <c r="F478" s="1">
        <f>F479</f>
        <v>22000</v>
      </c>
      <c r="G478" s="1">
        <f>G479</f>
        <v>0</v>
      </c>
    </row>
    <row r="479" spans="1:7" ht="60.75" customHeight="1">
      <c r="A479" s="2" t="s">
        <v>8</v>
      </c>
      <c r="B479" s="2" t="s">
        <v>529</v>
      </c>
      <c r="C479" s="2" t="s">
        <v>753</v>
      </c>
      <c r="D479" s="2" t="s">
        <v>4</v>
      </c>
      <c r="E479" s="1">
        <f t="shared" si="56"/>
        <v>22000</v>
      </c>
      <c r="F479" s="1">
        <v>22000</v>
      </c>
      <c r="G479" s="1"/>
    </row>
    <row r="480" spans="1:7" ht="27" customHeight="1">
      <c r="A480" s="2" t="s">
        <v>768</v>
      </c>
      <c r="B480" s="2" t="s">
        <v>529</v>
      </c>
      <c r="C480" s="2" t="s">
        <v>769</v>
      </c>
      <c r="D480" s="2"/>
      <c r="E480" s="1">
        <f t="shared" si="56"/>
        <v>2000</v>
      </c>
      <c r="F480" s="1">
        <f>F481</f>
        <v>2000</v>
      </c>
      <c r="G480" s="1">
        <f>G481</f>
        <v>0</v>
      </c>
    </row>
    <row r="481" spans="1:7" ht="72.75" customHeight="1">
      <c r="A481" s="2" t="s">
        <v>13</v>
      </c>
      <c r="B481" s="2" t="s">
        <v>529</v>
      </c>
      <c r="C481" s="2" t="s">
        <v>769</v>
      </c>
      <c r="D481" s="2" t="s">
        <v>14</v>
      </c>
      <c r="E481" s="1">
        <f t="shared" si="56"/>
        <v>2000</v>
      </c>
      <c r="F481" s="1">
        <v>2000</v>
      </c>
      <c r="G481" s="1"/>
    </row>
    <row r="482" spans="1:7" ht="123.75" customHeight="1">
      <c r="A482" s="2" t="s">
        <v>844</v>
      </c>
      <c r="B482" s="2" t="s">
        <v>529</v>
      </c>
      <c r="C482" s="2" t="s">
        <v>845</v>
      </c>
      <c r="D482" s="2"/>
      <c r="E482" s="1">
        <f t="shared" si="56"/>
        <v>190821</v>
      </c>
      <c r="F482" s="1">
        <f>F483</f>
        <v>0</v>
      </c>
      <c r="G482" s="1">
        <f>G483</f>
        <v>190821</v>
      </c>
    </row>
    <row r="483" spans="1:7" ht="59.25" customHeight="1">
      <c r="A483" s="2" t="s">
        <v>8</v>
      </c>
      <c r="B483" s="2" t="s">
        <v>529</v>
      </c>
      <c r="C483" s="2" t="s">
        <v>845</v>
      </c>
      <c r="D483" s="2" t="s">
        <v>4</v>
      </c>
      <c r="E483" s="1">
        <f t="shared" si="56"/>
        <v>190821</v>
      </c>
      <c r="F483" s="1"/>
      <c r="G483" s="1">
        <v>190821</v>
      </c>
    </row>
    <row r="484" spans="1:7" ht="133.5" customHeight="1">
      <c r="A484" s="2" t="s">
        <v>844</v>
      </c>
      <c r="B484" s="2" t="s">
        <v>529</v>
      </c>
      <c r="C484" s="2" t="s">
        <v>917</v>
      </c>
      <c r="D484" s="2"/>
      <c r="E484" s="1">
        <f t="shared" si="56"/>
        <v>10096</v>
      </c>
      <c r="F484" s="1">
        <f>F485</f>
        <v>10096</v>
      </c>
      <c r="G484" s="1">
        <f>G485</f>
        <v>0</v>
      </c>
    </row>
    <row r="485" spans="1:7" ht="61.5" customHeight="1">
      <c r="A485" s="2" t="s">
        <v>8</v>
      </c>
      <c r="B485" s="2" t="s">
        <v>529</v>
      </c>
      <c r="C485" s="2" t="s">
        <v>917</v>
      </c>
      <c r="D485" s="2" t="s">
        <v>4</v>
      </c>
      <c r="E485" s="1">
        <f>F485+G485</f>
        <v>10096</v>
      </c>
      <c r="F485" s="1">
        <v>10096</v>
      </c>
      <c r="G485" s="1"/>
    </row>
    <row r="486" spans="1:7" ht="161.25" customHeight="1">
      <c r="A486" s="14" t="s">
        <v>540</v>
      </c>
      <c r="B486" s="14" t="s">
        <v>529</v>
      </c>
      <c r="C486" s="14" t="s">
        <v>541</v>
      </c>
      <c r="D486" s="2"/>
      <c r="E486" s="3">
        <f t="shared" si="54"/>
        <v>129817</v>
      </c>
      <c r="F486" s="3">
        <f>F487</f>
        <v>129817</v>
      </c>
      <c r="G486" s="3">
        <f>G487</f>
        <v>0</v>
      </c>
    </row>
    <row r="487" spans="1:7" ht="81.75" customHeight="1">
      <c r="A487" s="10" t="s">
        <v>44</v>
      </c>
      <c r="B487" s="2" t="s">
        <v>529</v>
      </c>
      <c r="C487" s="2" t="s">
        <v>542</v>
      </c>
      <c r="D487" s="2"/>
      <c r="E487" s="1">
        <f t="shared" si="54"/>
        <v>129817</v>
      </c>
      <c r="F487" s="1">
        <f>F488</f>
        <v>129817</v>
      </c>
      <c r="G487" s="1">
        <f>G488</f>
        <v>0</v>
      </c>
    </row>
    <row r="488" spans="1:7" ht="93" customHeight="1">
      <c r="A488" s="2" t="s">
        <v>9</v>
      </c>
      <c r="B488" s="2" t="s">
        <v>529</v>
      </c>
      <c r="C488" s="2" t="s">
        <v>542</v>
      </c>
      <c r="D488" s="2" t="s">
        <v>10</v>
      </c>
      <c r="E488" s="1">
        <f t="shared" si="54"/>
        <v>129817</v>
      </c>
      <c r="F488" s="1">
        <f>89341+40476</f>
        <v>129817</v>
      </c>
      <c r="G488" s="1"/>
    </row>
    <row r="489" spans="1:7" ht="151.5" customHeight="1">
      <c r="A489" s="14" t="s">
        <v>543</v>
      </c>
      <c r="B489" s="14" t="s">
        <v>529</v>
      </c>
      <c r="C489" s="14" t="s">
        <v>544</v>
      </c>
      <c r="D489" s="2"/>
      <c r="E489" s="3">
        <f t="shared" si="54"/>
        <v>612</v>
      </c>
      <c r="F489" s="3">
        <f>F490</f>
        <v>612</v>
      </c>
      <c r="G489" s="3">
        <f>G490</f>
        <v>0</v>
      </c>
    </row>
    <row r="490" spans="1:7" ht="21.75" customHeight="1">
      <c r="A490" s="10" t="s">
        <v>55</v>
      </c>
      <c r="B490" s="2" t="s">
        <v>529</v>
      </c>
      <c r="C490" s="2" t="s">
        <v>545</v>
      </c>
      <c r="D490" s="2"/>
      <c r="E490" s="1">
        <f t="shared" si="54"/>
        <v>612</v>
      </c>
      <c r="F490" s="1">
        <f>F491</f>
        <v>612</v>
      </c>
      <c r="G490" s="1">
        <f>G491</f>
        <v>0</v>
      </c>
    </row>
    <row r="491" spans="1:7" ht="81.75" customHeight="1">
      <c r="A491" s="2" t="s">
        <v>9</v>
      </c>
      <c r="B491" s="2" t="s">
        <v>529</v>
      </c>
      <c r="C491" s="2" t="s">
        <v>545</v>
      </c>
      <c r="D491" s="2" t="s">
        <v>10</v>
      </c>
      <c r="E491" s="1">
        <f t="shared" si="54"/>
        <v>612</v>
      </c>
      <c r="F491" s="1">
        <v>612</v>
      </c>
      <c r="G491" s="1"/>
    </row>
    <row r="492" spans="1:7" ht="159" customHeight="1">
      <c r="A492" s="23" t="s">
        <v>548</v>
      </c>
      <c r="B492" s="14" t="s">
        <v>529</v>
      </c>
      <c r="C492" s="14" t="s">
        <v>549</v>
      </c>
      <c r="D492" s="2"/>
      <c r="E492" s="3">
        <f t="shared" si="54"/>
        <v>567</v>
      </c>
      <c r="F492" s="3">
        <f>F493</f>
        <v>567</v>
      </c>
      <c r="G492" s="3">
        <f>G493</f>
        <v>0</v>
      </c>
    </row>
    <row r="493" spans="1:7" ht="81.75" customHeight="1">
      <c r="A493" s="10" t="s">
        <v>44</v>
      </c>
      <c r="B493" s="2" t="s">
        <v>529</v>
      </c>
      <c r="C493" s="2" t="s">
        <v>551</v>
      </c>
      <c r="D493" s="2"/>
      <c r="E493" s="1">
        <f t="shared" si="54"/>
        <v>567</v>
      </c>
      <c r="F493" s="1">
        <f>F494</f>
        <v>567</v>
      </c>
      <c r="G493" s="1">
        <f>G494</f>
        <v>0</v>
      </c>
    </row>
    <row r="494" spans="1:7" ht="93" customHeight="1">
      <c r="A494" s="2" t="s">
        <v>9</v>
      </c>
      <c r="B494" s="2" t="s">
        <v>529</v>
      </c>
      <c r="C494" s="2" t="s">
        <v>551</v>
      </c>
      <c r="D494" s="2" t="s">
        <v>10</v>
      </c>
      <c r="E494" s="1">
        <f t="shared" si="54"/>
        <v>567</v>
      </c>
      <c r="F494" s="1">
        <v>567</v>
      </c>
      <c r="G494" s="1"/>
    </row>
    <row r="495" spans="1:7" ht="76.5" customHeight="1">
      <c r="A495" s="14" t="s">
        <v>552</v>
      </c>
      <c r="B495" s="14" t="s">
        <v>529</v>
      </c>
      <c r="C495" s="14" t="s">
        <v>553</v>
      </c>
      <c r="D495" s="2"/>
      <c r="E495" s="3">
        <f t="shared" si="54"/>
        <v>17758</v>
      </c>
      <c r="F495" s="3">
        <f>F496</f>
        <v>0</v>
      </c>
      <c r="G495" s="3">
        <f>G496</f>
        <v>17758</v>
      </c>
    </row>
    <row r="496" spans="1:7" ht="63" customHeight="1">
      <c r="A496" s="10" t="s">
        <v>819</v>
      </c>
      <c r="B496" s="2" t="s">
        <v>529</v>
      </c>
      <c r="C496" s="2" t="s">
        <v>554</v>
      </c>
      <c r="D496" s="2"/>
      <c r="E496" s="1">
        <f t="shared" si="54"/>
        <v>17758</v>
      </c>
      <c r="F496" s="1">
        <f>F497</f>
        <v>0</v>
      </c>
      <c r="G496" s="1">
        <f>G497</f>
        <v>17758</v>
      </c>
    </row>
    <row r="497" spans="1:7" ht="93" customHeight="1">
      <c r="A497" s="2" t="s">
        <v>9</v>
      </c>
      <c r="B497" s="2" t="s">
        <v>529</v>
      </c>
      <c r="C497" s="2" t="s">
        <v>554</v>
      </c>
      <c r="D497" s="2" t="s">
        <v>10</v>
      </c>
      <c r="E497" s="1">
        <f t="shared" si="54"/>
        <v>17758</v>
      </c>
      <c r="F497" s="1"/>
      <c r="G497" s="1">
        <v>17758</v>
      </c>
    </row>
    <row r="498" spans="1:7" ht="94.5" customHeight="1">
      <c r="A498" s="23" t="s">
        <v>960</v>
      </c>
      <c r="B498" s="14" t="s">
        <v>529</v>
      </c>
      <c r="C498" s="14" t="s">
        <v>426</v>
      </c>
      <c r="D498" s="2"/>
      <c r="E498" s="3">
        <f aca="true" t="shared" si="57" ref="E498:E503">F498+G498</f>
        <v>2745</v>
      </c>
      <c r="F498" s="3">
        <f aca="true" t="shared" si="58" ref="F498:G501">F499</f>
        <v>2745</v>
      </c>
      <c r="G498" s="3">
        <f t="shared" si="58"/>
        <v>0</v>
      </c>
    </row>
    <row r="499" spans="1:7" ht="75.75" customHeight="1">
      <c r="A499" s="23" t="s">
        <v>571</v>
      </c>
      <c r="B499" s="14" t="s">
        <v>529</v>
      </c>
      <c r="C499" s="14" t="s">
        <v>524</v>
      </c>
      <c r="D499" s="2"/>
      <c r="E499" s="3">
        <f t="shared" si="57"/>
        <v>2745</v>
      </c>
      <c r="F499" s="3">
        <f t="shared" si="58"/>
        <v>2745</v>
      </c>
      <c r="G499" s="3">
        <f t="shared" si="58"/>
        <v>0</v>
      </c>
    </row>
    <row r="500" spans="1:7" ht="54.75" customHeight="1">
      <c r="A500" s="23" t="s">
        <v>525</v>
      </c>
      <c r="B500" s="14" t="s">
        <v>529</v>
      </c>
      <c r="C500" s="14" t="s">
        <v>526</v>
      </c>
      <c r="D500" s="2"/>
      <c r="E500" s="3">
        <f t="shared" si="57"/>
        <v>2745</v>
      </c>
      <c r="F500" s="3">
        <f t="shared" si="58"/>
        <v>2745</v>
      </c>
      <c r="G500" s="3">
        <f t="shared" si="58"/>
        <v>0</v>
      </c>
    </row>
    <row r="501" spans="1:7" ht="81.75" customHeight="1">
      <c r="A501" s="10" t="s">
        <v>44</v>
      </c>
      <c r="B501" s="2" t="s">
        <v>529</v>
      </c>
      <c r="C501" s="2" t="s">
        <v>527</v>
      </c>
      <c r="D501" s="2"/>
      <c r="E501" s="1">
        <f t="shared" si="57"/>
        <v>2745</v>
      </c>
      <c r="F501" s="1">
        <f t="shared" si="58"/>
        <v>2745</v>
      </c>
      <c r="G501" s="1">
        <f t="shared" si="58"/>
        <v>0</v>
      </c>
    </row>
    <row r="502" spans="1:7" ht="93" customHeight="1">
      <c r="A502" s="2" t="s">
        <v>9</v>
      </c>
      <c r="B502" s="2" t="s">
        <v>529</v>
      </c>
      <c r="C502" s="2" t="s">
        <v>527</v>
      </c>
      <c r="D502" s="2" t="s">
        <v>10</v>
      </c>
      <c r="E502" s="1">
        <f t="shared" si="57"/>
        <v>2745</v>
      </c>
      <c r="F502" s="1">
        <f>2014+731</f>
        <v>2745</v>
      </c>
      <c r="G502" s="1"/>
    </row>
    <row r="503" spans="1:7" ht="40.5" customHeight="1">
      <c r="A503" s="23" t="s">
        <v>771</v>
      </c>
      <c r="B503" s="14" t="s">
        <v>770</v>
      </c>
      <c r="C503" s="14"/>
      <c r="D503" s="14"/>
      <c r="E503" s="3">
        <f t="shared" si="57"/>
        <v>324942</v>
      </c>
      <c r="F503" s="3">
        <f>F504+F535</f>
        <v>299855</v>
      </c>
      <c r="G503" s="3">
        <f>G504+G535</f>
        <v>25087</v>
      </c>
    </row>
    <row r="504" spans="1:7" ht="86.25" customHeight="1">
      <c r="A504" s="23" t="s">
        <v>958</v>
      </c>
      <c r="B504" s="14" t="s">
        <v>770</v>
      </c>
      <c r="C504" s="14" t="s">
        <v>286</v>
      </c>
      <c r="D504" s="14"/>
      <c r="E504" s="3">
        <f t="shared" si="54"/>
        <v>324724</v>
      </c>
      <c r="F504" s="3">
        <f>F505</f>
        <v>299637</v>
      </c>
      <c r="G504" s="3">
        <f>G505</f>
        <v>25087</v>
      </c>
    </row>
    <row r="505" spans="1:7" ht="65.25" customHeight="1">
      <c r="A505" s="24" t="s">
        <v>558</v>
      </c>
      <c r="B505" s="14" t="s">
        <v>770</v>
      </c>
      <c r="C505" s="14" t="s">
        <v>559</v>
      </c>
      <c r="D505" s="14"/>
      <c r="E505" s="3">
        <f t="shared" si="54"/>
        <v>324724</v>
      </c>
      <c r="F505" s="3">
        <f>F506+F511+F516+F523+F526+F529+F532</f>
        <v>299637</v>
      </c>
      <c r="G505" s="3">
        <f>G506+G511+G516+G523+G526+G529+G532</f>
        <v>25087</v>
      </c>
    </row>
    <row r="506" spans="1:7" ht="165.75" customHeight="1">
      <c r="A506" s="23" t="s">
        <v>869</v>
      </c>
      <c r="B506" s="14" t="s">
        <v>770</v>
      </c>
      <c r="C506" s="14" t="s">
        <v>560</v>
      </c>
      <c r="D506" s="14"/>
      <c r="E506" s="3">
        <f t="shared" si="54"/>
        <v>27769</v>
      </c>
      <c r="F506" s="3">
        <f>F507+F509</f>
        <v>26006</v>
      </c>
      <c r="G506" s="3">
        <f>G507+G509</f>
        <v>1763</v>
      </c>
    </row>
    <row r="507" spans="1:7" ht="81.75" customHeight="1">
      <c r="A507" s="10" t="s">
        <v>44</v>
      </c>
      <c r="B507" s="2" t="s">
        <v>770</v>
      </c>
      <c r="C507" s="2" t="s">
        <v>561</v>
      </c>
      <c r="D507" s="2"/>
      <c r="E507" s="1">
        <f t="shared" si="54"/>
        <v>26006</v>
      </c>
      <c r="F507" s="1">
        <f>F508</f>
        <v>26006</v>
      </c>
      <c r="G507" s="1">
        <f>G508</f>
        <v>0</v>
      </c>
    </row>
    <row r="508" spans="1:7" ht="93" customHeight="1">
      <c r="A508" s="2" t="s">
        <v>9</v>
      </c>
      <c r="B508" s="2" t="s">
        <v>770</v>
      </c>
      <c r="C508" s="2" t="s">
        <v>561</v>
      </c>
      <c r="D508" s="2" t="s">
        <v>10</v>
      </c>
      <c r="E508" s="1">
        <f t="shared" si="54"/>
        <v>26006</v>
      </c>
      <c r="F508" s="1">
        <f>25885+1883-1763+1</f>
        <v>26006</v>
      </c>
      <c r="G508" s="1"/>
    </row>
    <row r="509" spans="1:7" ht="121.5" customHeight="1">
      <c r="A509" s="2" t="s">
        <v>1085</v>
      </c>
      <c r="B509" s="2" t="s">
        <v>770</v>
      </c>
      <c r="C509" s="2" t="s">
        <v>1017</v>
      </c>
      <c r="D509" s="2"/>
      <c r="E509" s="1">
        <f>F509+G509</f>
        <v>1763</v>
      </c>
      <c r="F509" s="1">
        <f>F510</f>
        <v>0</v>
      </c>
      <c r="G509" s="1">
        <f>G510</f>
        <v>1763</v>
      </c>
    </row>
    <row r="510" spans="1:7" ht="93" customHeight="1">
      <c r="A510" s="2" t="s">
        <v>9</v>
      </c>
      <c r="B510" s="2" t="s">
        <v>770</v>
      </c>
      <c r="C510" s="2" t="s">
        <v>1017</v>
      </c>
      <c r="D510" s="2" t="s">
        <v>10</v>
      </c>
      <c r="E510" s="1">
        <f>F510+G510</f>
        <v>1763</v>
      </c>
      <c r="F510" s="1"/>
      <c r="G510" s="1">
        <v>1763</v>
      </c>
    </row>
    <row r="511" spans="1:7" ht="162.75" customHeight="1">
      <c r="A511" s="17" t="s">
        <v>870</v>
      </c>
      <c r="B511" s="14" t="s">
        <v>770</v>
      </c>
      <c r="C511" s="14" t="s">
        <v>562</v>
      </c>
      <c r="D511" s="2"/>
      <c r="E511" s="3">
        <f t="shared" si="54"/>
        <v>183435</v>
      </c>
      <c r="F511" s="3">
        <f>F512+F514</f>
        <v>181435</v>
      </c>
      <c r="G511" s="3">
        <f>G512+G514</f>
        <v>2000</v>
      </c>
    </row>
    <row r="512" spans="1:7" ht="81.75" customHeight="1">
      <c r="A512" s="11" t="s">
        <v>44</v>
      </c>
      <c r="B512" s="2" t="s">
        <v>770</v>
      </c>
      <c r="C512" s="2" t="s">
        <v>563</v>
      </c>
      <c r="D512" s="2"/>
      <c r="E512" s="1">
        <f t="shared" si="54"/>
        <v>181435</v>
      </c>
      <c r="F512" s="1">
        <f>F513</f>
        <v>181435</v>
      </c>
      <c r="G512" s="1">
        <f>G513</f>
        <v>0</v>
      </c>
    </row>
    <row r="513" spans="1:7" ht="93" customHeight="1">
      <c r="A513" s="2" t="s">
        <v>9</v>
      </c>
      <c r="B513" s="2" t="s">
        <v>770</v>
      </c>
      <c r="C513" s="2" t="s">
        <v>563</v>
      </c>
      <c r="D513" s="2" t="s">
        <v>10</v>
      </c>
      <c r="E513" s="1">
        <f t="shared" si="54"/>
        <v>181435</v>
      </c>
      <c r="F513" s="1">
        <f>182012-10-560-7</f>
        <v>181435</v>
      </c>
      <c r="G513" s="1"/>
    </row>
    <row r="514" spans="1:7" ht="102.75" customHeight="1">
      <c r="A514" s="2" t="s">
        <v>1085</v>
      </c>
      <c r="B514" s="2" t="s">
        <v>770</v>
      </c>
      <c r="C514" s="2" t="s">
        <v>921</v>
      </c>
      <c r="D514" s="2"/>
      <c r="E514" s="1">
        <f>F514+G514</f>
        <v>2000</v>
      </c>
      <c r="F514" s="1">
        <f>F515</f>
        <v>0</v>
      </c>
      <c r="G514" s="1">
        <f>G515</f>
        <v>2000</v>
      </c>
    </row>
    <row r="515" spans="1:7" ht="93.75" customHeight="1">
      <c r="A515" s="2" t="s">
        <v>9</v>
      </c>
      <c r="B515" s="2" t="s">
        <v>770</v>
      </c>
      <c r="C515" s="2" t="s">
        <v>921</v>
      </c>
      <c r="D515" s="2" t="s">
        <v>10</v>
      </c>
      <c r="E515" s="1">
        <f>F515+G515</f>
        <v>2000</v>
      </c>
      <c r="F515" s="1"/>
      <c r="G515" s="1">
        <v>2000</v>
      </c>
    </row>
    <row r="516" spans="1:7" ht="109.5" customHeight="1">
      <c r="A516" s="14" t="s">
        <v>908</v>
      </c>
      <c r="B516" s="14" t="s">
        <v>770</v>
      </c>
      <c r="C516" s="14" t="s">
        <v>909</v>
      </c>
      <c r="D516" s="14"/>
      <c r="E516" s="3">
        <f t="shared" si="54"/>
        <v>17260</v>
      </c>
      <c r="F516" s="3">
        <f>F517+F519+F521</f>
        <v>1053</v>
      </c>
      <c r="G516" s="3">
        <f>G517+G519+G521</f>
        <v>16207</v>
      </c>
    </row>
    <row r="517" spans="1:7" ht="25.5" customHeight="1">
      <c r="A517" s="2" t="s">
        <v>39</v>
      </c>
      <c r="B517" s="2" t="s">
        <v>770</v>
      </c>
      <c r="C517" s="2" t="s">
        <v>1061</v>
      </c>
      <c r="D517" s="2"/>
      <c r="E517" s="1">
        <f>F517+G517</f>
        <v>200</v>
      </c>
      <c r="F517" s="1">
        <f>F518</f>
        <v>200</v>
      </c>
      <c r="G517" s="1">
        <f>G518</f>
        <v>0</v>
      </c>
    </row>
    <row r="518" spans="1:7" ht="63.75" customHeight="1">
      <c r="A518" s="2" t="s">
        <v>8</v>
      </c>
      <c r="B518" s="2" t="s">
        <v>770</v>
      </c>
      <c r="C518" s="2" t="s">
        <v>1061</v>
      </c>
      <c r="D518" s="2" t="s">
        <v>4</v>
      </c>
      <c r="E518" s="1">
        <f>F518+G518</f>
        <v>200</v>
      </c>
      <c r="F518" s="1">
        <v>200</v>
      </c>
      <c r="G518" s="1"/>
    </row>
    <row r="519" spans="1:7" ht="127.5" customHeight="1">
      <c r="A519" s="2" t="s">
        <v>844</v>
      </c>
      <c r="B519" s="2" t="s">
        <v>770</v>
      </c>
      <c r="C519" s="2" t="s">
        <v>910</v>
      </c>
      <c r="D519" s="2"/>
      <c r="E519" s="1">
        <f t="shared" si="54"/>
        <v>16207</v>
      </c>
      <c r="F519" s="1">
        <f>F520</f>
        <v>0</v>
      </c>
      <c r="G519" s="1">
        <f>G520</f>
        <v>16207</v>
      </c>
    </row>
    <row r="520" spans="1:7" ht="58.5" customHeight="1">
      <c r="A520" s="2" t="s">
        <v>8</v>
      </c>
      <c r="B520" s="2" t="s">
        <v>770</v>
      </c>
      <c r="C520" s="2" t="s">
        <v>910</v>
      </c>
      <c r="D520" s="2" t="s">
        <v>4</v>
      </c>
      <c r="E520" s="1">
        <f t="shared" si="54"/>
        <v>16207</v>
      </c>
      <c r="F520" s="1"/>
      <c r="G520" s="1">
        <v>16207</v>
      </c>
    </row>
    <row r="521" spans="1:7" ht="129" customHeight="1">
      <c r="A521" s="2" t="s">
        <v>844</v>
      </c>
      <c r="B521" s="2" t="s">
        <v>770</v>
      </c>
      <c r="C521" s="2" t="s">
        <v>911</v>
      </c>
      <c r="D521" s="2"/>
      <c r="E521" s="1">
        <f t="shared" si="54"/>
        <v>853</v>
      </c>
      <c r="F521" s="1">
        <f>F522</f>
        <v>853</v>
      </c>
      <c r="G521" s="1">
        <f>G522</f>
        <v>0</v>
      </c>
    </row>
    <row r="522" spans="1:7" ht="63" customHeight="1">
      <c r="A522" s="2" t="s">
        <v>8</v>
      </c>
      <c r="B522" s="2" t="s">
        <v>770</v>
      </c>
      <c r="C522" s="2" t="s">
        <v>911</v>
      </c>
      <c r="D522" s="2" t="s">
        <v>4</v>
      </c>
      <c r="E522" s="1">
        <f t="shared" si="54"/>
        <v>853</v>
      </c>
      <c r="F522" s="1">
        <v>853</v>
      </c>
      <c r="G522" s="1"/>
    </row>
    <row r="523" spans="1:7" ht="152.25" customHeight="1">
      <c r="A523" s="14" t="s">
        <v>564</v>
      </c>
      <c r="B523" s="14" t="s">
        <v>770</v>
      </c>
      <c r="C523" s="14" t="s">
        <v>565</v>
      </c>
      <c r="D523" s="30"/>
      <c r="E523" s="3">
        <f t="shared" si="54"/>
        <v>1540</v>
      </c>
      <c r="F523" s="3">
        <f>F524</f>
        <v>1540</v>
      </c>
      <c r="G523" s="3">
        <f>G524</f>
        <v>0</v>
      </c>
    </row>
    <row r="524" spans="1:7" ht="24" customHeight="1">
      <c r="A524" s="10" t="s">
        <v>55</v>
      </c>
      <c r="B524" s="2" t="s">
        <v>770</v>
      </c>
      <c r="C524" s="2" t="s">
        <v>566</v>
      </c>
      <c r="D524" s="2"/>
      <c r="E524" s="1">
        <f t="shared" si="54"/>
        <v>1540</v>
      </c>
      <c r="F524" s="1">
        <f>F525</f>
        <v>1540</v>
      </c>
      <c r="G524" s="1">
        <f>G525</f>
        <v>0</v>
      </c>
    </row>
    <row r="525" spans="1:7" ht="93" customHeight="1">
      <c r="A525" s="2" t="s">
        <v>9</v>
      </c>
      <c r="B525" s="2" t="s">
        <v>770</v>
      </c>
      <c r="C525" s="2" t="s">
        <v>566</v>
      </c>
      <c r="D525" s="2" t="s">
        <v>10</v>
      </c>
      <c r="E525" s="1">
        <f t="shared" si="54"/>
        <v>1540</v>
      </c>
      <c r="F525" s="1">
        <f>1540</f>
        <v>1540</v>
      </c>
      <c r="G525" s="1"/>
    </row>
    <row r="526" spans="1:7" ht="105.75" customHeight="1">
      <c r="A526" s="14" t="s">
        <v>871</v>
      </c>
      <c r="B526" s="14" t="s">
        <v>770</v>
      </c>
      <c r="C526" s="14" t="s">
        <v>567</v>
      </c>
      <c r="D526" s="30"/>
      <c r="E526" s="3">
        <f t="shared" si="54"/>
        <v>88818</v>
      </c>
      <c r="F526" s="3">
        <f>F527</f>
        <v>88818</v>
      </c>
      <c r="G526" s="3">
        <f>G527</f>
        <v>0</v>
      </c>
    </row>
    <row r="527" spans="1:7" ht="81.75" customHeight="1">
      <c r="A527" s="10" t="s">
        <v>44</v>
      </c>
      <c r="B527" s="2" t="s">
        <v>770</v>
      </c>
      <c r="C527" s="2" t="s">
        <v>568</v>
      </c>
      <c r="D527" s="2"/>
      <c r="E527" s="1">
        <f t="shared" si="54"/>
        <v>88818</v>
      </c>
      <c r="F527" s="1">
        <f>F528</f>
        <v>88818</v>
      </c>
      <c r="G527" s="1">
        <f>G528</f>
        <v>0</v>
      </c>
    </row>
    <row r="528" spans="1:7" ht="93" customHeight="1">
      <c r="A528" s="2" t="s">
        <v>9</v>
      </c>
      <c r="B528" s="2" t="s">
        <v>770</v>
      </c>
      <c r="C528" s="2" t="s">
        <v>568</v>
      </c>
      <c r="D528" s="2" t="s">
        <v>10</v>
      </c>
      <c r="E528" s="1">
        <f t="shared" si="54"/>
        <v>88818</v>
      </c>
      <c r="F528" s="1">
        <f>80848+7970</f>
        <v>88818</v>
      </c>
      <c r="G528" s="1"/>
    </row>
    <row r="529" spans="1:7" ht="157.5" customHeight="1">
      <c r="A529" s="24" t="s">
        <v>922</v>
      </c>
      <c r="B529" s="14" t="s">
        <v>770</v>
      </c>
      <c r="C529" s="14" t="s">
        <v>924</v>
      </c>
      <c r="D529" s="14"/>
      <c r="E529" s="3">
        <f aca="true" t="shared" si="59" ref="E529:E534">F529+G529</f>
        <v>215</v>
      </c>
      <c r="F529" s="3">
        <f>F530</f>
        <v>215</v>
      </c>
      <c r="G529" s="3">
        <f>G530</f>
        <v>0</v>
      </c>
    </row>
    <row r="530" spans="1:7" ht="116.25" customHeight="1">
      <c r="A530" s="11" t="s">
        <v>923</v>
      </c>
      <c r="B530" s="2" t="s">
        <v>770</v>
      </c>
      <c r="C530" s="2" t="s">
        <v>925</v>
      </c>
      <c r="D530" s="2"/>
      <c r="E530" s="1">
        <f t="shared" si="59"/>
        <v>215</v>
      </c>
      <c r="F530" s="1">
        <f>F531</f>
        <v>215</v>
      </c>
      <c r="G530" s="1">
        <f>G531</f>
        <v>0</v>
      </c>
    </row>
    <row r="531" spans="1:7" ht="54" customHeight="1">
      <c r="A531" s="10" t="s">
        <v>11</v>
      </c>
      <c r="B531" s="2" t="s">
        <v>770</v>
      </c>
      <c r="C531" s="2" t="s">
        <v>925</v>
      </c>
      <c r="D531" s="2" t="s">
        <v>12</v>
      </c>
      <c r="E531" s="1">
        <f t="shared" si="59"/>
        <v>215</v>
      </c>
      <c r="F531" s="1">
        <v>215</v>
      </c>
      <c r="G531" s="1"/>
    </row>
    <row r="532" spans="1:7" ht="68.25" customHeight="1">
      <c r="A532" s="23" t="s">
        <v>1096</v>
      </c>
      <c r="B532" s="14" t="s">
        <v>770</v>
      </c>
      <c r="C532" s="14" t="s">
        <v>1091</v>
      </c>
      <c r="D532" s="14"/>
      <c r="E532" s="3">
        <f t="shared" si="59"/>
        <v>5687</v>
      </c>
      <c r="F532" s="3">
        <f>F533</f>
        <v>570</v>
      </c>
      <c r="G532" s="3">
        <f>G533</f>
        <v>5117</v>
      </c>
    </row>
    <row r="533" spans="1:7" ht="159.75" customHeight="1">
      <c r="A533" s="2" t="s">
        <v>1145</v>
      </c>
      <c r="B533" s="2" t="s">
        <v>770</v>
      </c>
      <c r="C533" s="2" t="s">
        <v>1090</v>
      </c>
      <c r="D533" s="2"/>
      <c r="E533" s="1">
        <f t="shared" si="59"/>
        <v>5687</v>
      </c>
      <c r="F533" s="1">
        <f>F534</f>
        <v>570</v>
      </c>
      <c r="G533" s="1">
        <f>G534</f>
        <v>5117</v>
      </c>
    </row>
    <row r="534" spans="1:7" ht="86.25" customHeight="1">
      <c r="A534" s="2" t="s">
        <v>9</v>
      </c>
      <c r="B534" s="2" t="s">
        <v>770</v>
      </c>
      <c r="C534" s="2" t="s">
        <v>1090</v>
      </c>
      <c r="D534" s="2" t="s">
        <v>10</v>
      </c>
      <c r="E534" s="1">
        <f t="shared" si="59"/>
        <v>5687</v>
      </c>
      <c r="F534" s="1">
        <f>10+560</f>
        <v>570</v>
      </c>
      <c r="G534" s="1">
        <v>5117</v>
      </c>
    </row>
    <row r="535" spans="1:7" ht="96.75" customHeight="1">
      <c r="A535" s="14" t="s">
        <v>953</v>
      </c>
      <c r="B535" s="14" t="s">
        <v>770</v>
      </c>
      <c r="C535" s="14" t="s">
        <v>426</v>
      </c>
      <c r="D535" s="14"/>
      <c r="E535" s="3">
        <f>SUM(F535:G535)</f>
        <v>218</v>
      </c>
      <c r="F535" s="3">
        <f aca="true" t="shared" si="60" ref="F535:G538">F536</f>
        <v>218</v>
      </c>
      <c r="G535" s="3">
        <f t="shared" si="60"/>
        <v>0</v>
      </c>
    </row>
    <row r="536" spans="1:7" ht="86.25" customHeight="1">
      <c r="A536" s="14" t="s">
        <v>571</v>
      </c>
      <c r="B536" s="14" t="s">
        <v>770</v>
      </c>
      <c r="C536" s="14" t="s">
        <v>524</v>
      </c>
      <c r="D536" s="14"/>
      <c r="E536" s="3">
        <f>SUM(F536:G536)</f>
        <v>218</v>
      </c>
      <c r="F536" s="3">
        <f t="shared" si="60"/>
        <v>218</v>
      </c>
      <c r="G536" s="3">
        <f t="shared" si="60"/>
        <v>0</v>
      </c>
    </row>
    <row r="537" spans="1:7" ht="51" customHeight="1">
      <c r="A537" s="14" t="s">
        <v>525</v>
      </c>
      <c r="B537" s="14" t="s">
        <v>770</v>
      </c>
      <c r="C537" s="14" t="s">
        <v>526</v>
      </c>
      <c r="D537" s="14"/>
      <c r="E537" s="3">
        <f>SUM(F537:G537)</f>
        <v>218</v>
      </c>
      <c r="F537" s="3">
        <f t="shared" si="60"/>
        <v>218</v>
      </c>
      <c r="G537" s="3">
        <f t="shared" si="60"/>
        <v>0</v>
      </c>
    </row>
    <row r="538" spans="1:7" ht="81.75" customHeight="1">
      <c r="A538" s="10" t="s">
        <v>44</v>
      </c>
      <c r="B538" s="2" t="s">
        <v>770</v>
      </c>
      <c r="C538" s="2" t="s">
        <v>527</v>
      </c>
      <c r="D538" s="2"/>
      <c r="E538" s="1">
        <f>SUM(F538:G538)</f>
        <v>218</v>
      </c>
      <c r="F538" s="1">
        <f t="shared" si="60"/>
        <v>218</v>
      </c>
      <c r="G538" s="1">
        <f t="shared" si="60"/>
        <v>0</v>
      </c>
    </row>
    <row r="539" spans="1:7" ht="93" customHeight="1">
      <c r="A539" s="2" t="s">
        <v>9</v>
      </c>
      <c r="B539" s="2" t="s">
        <v>770</v>
      </c>
      <c r="C539" s="2" t="s">
        <v>527</v>
      </c>
      <c r="D539" s="2" t="s">
        <v>10</v>
      </c>
      <c r="E539" s="1">
        <f>SUM(F539:G539)</f>
        <v>218</v>
      </c>
      <c r="F539" s="1">
        <v>218</v>
      </c>
      <c r="G539" s="1"/>
    </row>
    <row r="540" spans="1:7" ht="78" customHeight="1">
      <c r="A540" s="23" t="s">
        <v>572</v>
      </c>
      <c r="B540" s="14" t="s">
        <v>573</v>
      </c>
      <c r="C540" s="14"/>
      <c r="D540" s="14"/>
      <c r="E540" s="3">
        <f aca="true" t="shared" si="61" ref="E540:E615">F540+G540</f>
        <v>22706</v>
      </c>
      <c r="F540" s="3">
        <f>F541+F554</f>
        <v>22202</v>
      </c>
      <c r="G540" s="3">
        <f>G541+G554</f>
        <v>504</v>
      </c>
    </row>
    <row r="541" spans="1:7" ht="80.25" customHeight="1">
      <c r="A541" s="23" t="s">
        <v>958</v>
      </c>
      <c r="B541" s="14" t="s">
        <v>573</v>
      </c>
      <c r="C541" s="14" t="s">
        <v>286</v>
      </c>
      <c r="D541" s="14"/>
      <c r="E541" s="3">
        <f t="shared" si="61"/>
        <v>22655</v>
      </c>
      <c r="F541" s="3">
        <f>F542</f>
        <v>22151</v>
      </c>
      <c r="G541" s="3">
        <f>G542</f>
        <v>504</v>
      </c>
    </row>
    <row r="542" spans="1:7" ht="86.25" customHeight="1">
      <c r="A542" s="23" t="s">
        <v>574</v>
      </c>
      <c r="B542" s="14" t="s">
        <v>573</v>
      </c>
      <c r="C542" s="14" t="s">
        <v>575</v>
      </c>
      <c r="D542" s="2"/>
      <c r="E542" s="3">
        <f t="shared" si="61"/>
        <v>22655</v>
      </c>
      <c r="F542" s="3">
        <f>F543+F548+F551</f>
        <v>22151</v>
      </c>
      <c r="G542" s="3">
        <f>G543+G548+G551</f>
        <v>504</v>
      </c>
    </row>
    <row r="543" spans="1:7" ht="140.25" customHeight="1">
      <c r="A543" s="14" t="s">
        <v>872</v>
      </c>
      <c r="B543" s="14" t="s">
        <v>573</v>
      </c>
      <c r="C543" s="14" t="s">
        <v>576</v>
      </c>
      <c r="D543" s="2"/>
      <c r="E543" s="3">
        <f t="shared" si="61"/>
        <v>22250</v>
      </c>
      <c r="F543" s="3">
        <f>F544+F546</f>
        <v>21746</v>
      </c>
      <c r="G543" s="3">
        <f>G544+G546</f>
        <v>504</v>
      </c>
    </row>
    <row r="544" spans="1:7" ht="81.75" customHeight="1">
      <c r="A544" s="10" t="s">
        <v>44</v>
      </c>
      <c r="B544" s="2" t="s">
        <v>573</v>
      </c>
      <c r="C544" s="2" t="s">
        <v>577</v>
      </c>
      <c r="D544" s="2"/>
      <c r="E544" s="1">
        <f t="shared" si="61"/>
        <v>21746</v>
      </c>
      <c r="F544" s="1">
        <f>F545</f>
        <v>21746</v>
      </c>
      <c r="G544" s="1">
        <f>G545</f>
        <v>0</v>
      </c>
    </row>
    <row r="545" spans="1:7" ht="93" customHeight="1">
      <c r="A545" s="2" t="s">
        <v>9</v>
      </c>
      <c r="B545" s="2" t="s">
        <v>573</v>
      </c>
      <c r="C545" s="2" t="s">
        <v>577</v>
      </c>
      <c r="D545" s="2" t="s">
        <v>10</v>
      </c>
      <c r="E545" s="1">
        <f t="shared" si="61"/>
        <v>21746</v>
      </c>
      <c r="F545" s="1">
        <f>22249-504+1</f>
        <v>21746</v>
      </c>
      <c r="G545" s="1"/>
    </row>
    <row r="546" spans="1:7" ht="97.5" customHeight="1">
      <c r="A546" s="2" t="s">
        <v>1085</v>
      </c>
      <c r="B546" s="2" t="s">
        <v>573</v>
      </c>
      <c r="C546" s="2" t="s">
        <v>1018</v>
      </c>
      <c r="D546" s="2"/>
      <c r="E546" s="1">
        <f>F546+G546</f>
        <v>504</v>
      </c>
      <c r="F546" s="1">
        <f>F547</f>
        <v>0</v>
      </c>
      <c r="G546" s="1">
        <f>G547</f>
        <v>504</v>
      </c>
    </row>
    <row r="547" spans="1:7" ht="93" customHeight="1">
      <c r="A547" s="2" t="s">
        <v>9</v>
      </c>
      <c r="B547" s="2" t="s">
        <v>573</v>
      </c>
      <c r="C547" s="2" t="s">
        <v>1018</v>
      </c>
      <c r="D547" s="2" t="s">
        <v>10</v>
      </c>
      <c r="E547" s="1">
        <f>F547+G547</f>
        <v>504</v>
      </c>
      <c r="F547" s="1"/>
      <c r="G547" s="1">
        <v>504</v>
      </c>
    </row>
    <row r="548" spans="1:7" ht="101.25" customHeight="1">
      <c r="A548" s="14" t="s">
        <v>578</v>
      </c>
      <c r="B548" s="14" t="s">
        <v>573</v>
      </c>
      <c r="C548" s="14" t="s">
        <v>579</v>
      </c>
      <c r="D548" s="2"/>
      <c r="E548" s="3">
        <f t="shared" si="61"/>
        <v>50</v>
      </c>
      <c r="F548" s="3">
        <f>F549</f>
        <v>50</v>
      </c>
      <c r="G548" s="3">
        <f>G549</f>
        <v>0</v>
      </c>
    </row>
    <row r="549" spans="1:7" ht="81.75" customHeight="1">
      <c r="A549" s="10" t="s">
        <v>44</v>
      </c>
      <c r="B549" s="2" t="s">
        <v>573</v>
      </c>
      <c r="C549" s="2" t="s">
        <v>580</v>
      </c>
      <c r="D549" s="2"/>
      <c r="E549" s="1">
        <f t="shared" si="61"/>
        <v>50</v>
      </c>
      <c r="F549" s="1">
        <f>F550</f>
        <v>50</v>
      </c>
      <c r="G549" s="1">
        <f>G550</f>
        <v>0</v>
      </c>
    </row>
    <row r="550" spans="1:7" ht="93" customHeight="1">
      <c r="A550" s="2" t="s">
        <v>9</v>
      </c>
      <c r="B550" s="2" t="s">
        <v>573</v>
      </c>
      <c r="C550" s="2" t="s">
        <v>580</v>
      </c>
      <c r="D550" s="2" t="s">
        <v>10</v>
      </c>
      <c r="E550" s="1">
        <f t="shared" si="61"/>
        <v>50</v>
      </c>
      <c r="F550" s="1">
        <v>50</v>
      </c>
      <c r="G550" s="1"/>
    </row>
    <row r="551" spans="1:7" ht="126" customHeight="1">
      <c r="A551" s="14" t="s">
        <v>581</v>
      </c>
      <c r="B551" s="14" t="s">
        <v>573</v>
      </c>
      <c r="C551" s="14" t="s">
        <v>582</v>
      </c>
      <c r="D551" s="14"/>
      <c r="E551" s="3">
        <f t="shared" si="61"/>
        <v>355</v>
      </c>
      <c r="F551" s="3">
        <f>F552</f>
        <v>355</v>
      </c>
      <c r="G551" s="3">
        <f>G552</f>
        <v>0</v>
      </c>
    </row>
    <row r="552" spans="1:7" ht="21.75" customHeight="1">
      <c r="A552" s="10" t="s">
        <v>55</v>
      </c>
      <c r="B552" s="2" t="s">
        <v>573</v>
      </c>
      <c r="C552" s="2" t="s">
        <v>583</v>
      </c>
      <c r="D552" s="2"/>
      <c r="E552" s="1">
        <f t="shared" si="61"/>
        <v>355</v>
      </c>
      <c r="F552" s="1">
        <f>F553</f>
        <v>355</v>
      </c>
      <c r="G552" s="1">
        <f>G553</f>
        <v>0</v>
      </c>
    </row>
    <row r="553" spans="1:7" ht="93" customHeight="1">
      <c r="A553" s="2" t="s">
        <v>9</v>
      </c>
      <c r="B553" s="2" t="s">
        <v>573</v>
      </c>
      <c r="C553" s="2" t="s">
        <v>583</v>
      </c>
      <c r="D553" s="2" t="s">
        <v>10</v>
      </c>
      <c r="E553" s="1">
        <f t="shared" si="61"/>
        <v>355</v>
      </c>
      <c r="F553" s="1">
        <v>355</v>
      </c>
      <c r="G553" s="1"/>
    </row>
    <row r="554" spans="1:7" ht="100.5" customHeight="1">
      <c r="A554" s="14" t="s">
        <v>953</v>
      </c>
      <c r="B554" s="14" t="s">
        <v>573</v>
      </c>
      <c r="C554" s="14" t="s">
        <v>426</v>
      </c>
      <c r="D554" s="2"/>
      <c r="E554" s="3">
        <f t="shared" si="61"/>
        <v>51</v>
      </c>
      <c r="F554" s="3">
        <f aca="true" t="shared" si="62" ref="F554:G557">F555</f>
        <v>51</v>
      </c>
      <c r="G554" s="3">
        <f t="shared" si="62"/>
        <v>0</v>
      </c>
    </row>
    <row r="555" spans="1:7" ht="75.75" customHeight="1">
      <c r="A555" s="14" t="s">
        <v>571</v>
      </c>
      <c r="B555" s="14" t="s">
        <v>573</v>
      </c>
      <c r="C555" s="14" t="s">
        <v>524</v>
      </c>
      <c r="D555" s="2"/>
      <c r="E555" s="3">
        <f t="shared" si="61"/>
        <v>51</v>
      </c>
      <c r="F555" s="3">
        <f t="shared" si="62"/>
        <v>51</v>
      </c>
      <c r="G555" s="3">
        <f t="shared" si="62"/>
        <v>0</v>
      </c>
    </row>
    <row r="556" spans="1:7" ht="51.75" customHeight="1">
      <c r="A556" s="14" t="s">
        <v>525</v>
      </c>
      <c r="B556" s="14" t="s">
        <v>573</v>
      </c>
      <c r="C556" s="14" t="s">
        <v>526</v>
      </c>
      <c r="D556" s="2"/>
      <c r="E556" s="3">
        <f t="shared" si="61"/>
        <v>51</v>
      </c>
      <c r="F556" s="3">
        <f t="shared" si="62"/>
        <v>51</v>
      </c>
      <c r="G556" s="3">
        <f t="shared" si="62"/>
        <v>0</v>
      </c>
    </row>
    <row r="557" spans="1:7" ht="81.75" customHeight="1">
      <c r="A557" s="10" t="s">
        <v>44</v>
      </c>
      <c r="B557" s="2" t="s">
        <v>573</v>
      </c>
      <c r="C557" s="2" t="s">
        <v>527</v>
      </c>
      <c r="D557" s="2"/>
      <c r="E557" s="1">
        <f t="shared" si="61"/>
        <v>51</v>
      </c>
      <c r="F557" s="1">
        <f t="shared" si="62"/>
        <v>51</v>
      </c>
      <c r="G557" s="1">
        <f t="shared" si="62"/>
        <v>0</v>
      </c>
    </row>
    <row r="558" spans="1:7" ht="93" customHeight="1">
      <c r="A558" s="2" t="s">
        <v>9</v>
      </c>
      <c r="B558" s="2" t="s">
        <v>573</v>
      </c>
      <c r="C558" s="2" t="s">
        <v>527</v>
      </c>
      <c r="D558" s="2" t="s">
        <v>10</v>
      </c>
      <c r="E558" s="1">
        <f>F558+G558</f>
        <v>51</v>
      </c>
      <c r="F558" s="1">
        <v>51</v>
      </c>
      <c r="G558" s="1"/>
    </row>
    <row r="559" spans="1:7" ht="20.25" customHeight="1">
      <c r="A559" s="23" t="s">
        <v>766</v>
      </c>
      <c r="B559" s="14" t="s">
        <v>584</v>
      </c>
      <c r="C559" s="14"/>
      <c r="D559" s="14"/>
      <c r="E559" s="3">
        <f>F559+G559</f>
        <v>63590</v>
      </c>
      <c r="F559" s="3">
        <f>F560+F575+F595</f>
        <v>58746</v>
      </c>
      <c r="G559" s="3">
        <f>G560+G575+G595</f>
        <v>4844</v>
      </c>
    </row>
    <row r="560" spans="1:7" ht="120" customHeight="1">
      <c r="A560" s="17" t="s">
        <v>946</v>
      </c>
      <c r="B560" s="14" t="s">
        <v>584</v>
      </c>
      <c r="C560" s="14" t="s">
        <v>70</v>
      </c>
      <c r="D560" s="14"/>
      <c r="E560" s="3">
        <f t="shared" si="61"/>
        <v>74</v>
      </c>
      <c r="F560" s="3">
        <f>F561+F568</f>
        <v>74</v>
      </c>
      <c r="G560" s="3">
        <f>G561+G568</f>
        <v>0</v>
      </c>
    </row>
    <row r="561" spans="1:7" ht="166.5" customHeight="1">
      <c r="A561" s="17" t="s">
        <v>980</v>
      </c>
      <c r="B561" s="14" t="s">
        <v>584</v>
      </c>
      <c r="C561" s="14" t="s">
        <v>71</v>
      </c>
      <c r="D561" s="2"/>
      <c r="E561" s="3">
        <f t="shared" si="61"/>
        <v>43</v>
      </c>
      <c r="F561" s="3">
        <f>F565+F562</f>
        <v>43</v>
      </c>
      <c r="G561" s="3">
        <f>G565+G562</f>
        <v>0</v>
      </c>
    </row>
    <row r="562" spans="1:7" ht="93" customHeight="1">
      <c r="A562" s="17" t="s">
        <v>782</v>
      </c>
      <c r="B562" s="14" t="s">
        <v>584</v>
      </c>
      <c r="C562" s="14" t="s">
        <v>747</v>
      </c>
      <c r="D562" s="2"/>
      <c r="E562" s="3">
        <f t="shared" si="61"/>
        <v>15</v>
      </c>
      <c r="F562" s="3">
        <f>F563</f>
        <v>15</v>
      </c>
      <c r="G562" s="3">
        <f>G563</f>
        <v>0</v>
      </c>
    </row>
    <row r="563" spans="1:7" ht="21" customHeight="1">
      <c r="A563" s="19" t="s">
        <v>55</v>
      </c>
      <c r="B563" s="2" t="s">
        <v>584</v>
      </c>
      <c r="C563" s="2" t="s">
        <v>748</v>
      </c>
      <c r="D563" s="14"/>
      <c r="E563" s="1">
        <f t="shared" si="61"/>
        <v>15</v>
      </c>
      <c r="F563" s="1">
        <f>F564</f>
        <v>15</v>
      </c>
      <c r="G563" s="1">
        <f>G564</f>
        <v>0</v>
      </c>
    </row>
    <row r="564" spans="1:7" ht="57.75" customHeight="1">
      <c r="A564" s="19" t="s">
        <v>8</v>
      </c>
      <c r="B564" s="2" t="s">
        <v>584</v>
      </c>
      <c r="C564" s="2" t="s">
        <v>748</v>
      </c>
      <c r="D564" s="2" t="s">
        <v>4</v>
      </c>
      <c r="E564" s="1">
        <f t="shared" si="61"/>
        <v>15</v>
      </c>
      <c r="F564" s="1">
        <v>15</v>
      </c>
      <c r="G564" s="3"/>
    </row>
    <row r="565" spans="1:7" ht="65.25" customHeight="1">
      <c r="A565" s="17" t="s">
        <v>585</v>
      </c>
      <c r="B565" s="14" t="s">
        <v>584</v>
      </c>
      <c r="C565" s="14" t="s">
        <v>586</v>
      </c>
      <c r="D565" s="2"/>
      <c r="E565" s="3">
        <f t="shared" si="61"/>
        <v>28</v>
      </c>
      <c r="F565" s="3">
        <f>F566</f>
        <v>28</v>
      </c>
      <c r="G565" s="3">
        <f>G566</f>
        <v>0</v>
      </c>
    </row>
    <row r="566" spans="1:7" ht="20.25" customHeight="1">
      <c r="A566" s="19" t="s">
        <v>55</v>
      </c>
      <c r="B566" s="2" t="s">
        <v>584</v>
      </c>
      <c r="C566" s="2" t="s">
        <v>587</v>
      </c>
      <c r="D566" s="14"/>
      <c r="E566" s="1">
        <f t="shared" si="61"/>
        <v>28</v>
      </c>
      <c r="F566" s="1">
        <f>F567</f>
        <v>28</v>
      </c>
      <c r="G566" s="1">
        <f>G567</f>
        <v>0</v>
      </c>
    </row>
    <row r="567" spans="1:7" ht="61.5" customHeight="1">
      <c r="A567" s="19" t="s">
        <v>8</v>
      </c>
      <c r="B567" s="2" t="s">
        <v>584</v>
      </c>
      <c r="C567" s="2" t="s">
        <v>587</v>
      </c>
      <c r="D567" s="2" t="s">
        <v>4</v>
      </c>
      <c r="E567" s="1">
        <f t="shared" si="61"/>
        <v>28</v>
      </c>
      <c r="F567" s="1">
        <v>28</v>
      </c>
      <c r="G567" s="1"/>
    </row>
    <row r="568" spans="1:7" ht="153" customHeight="1">
      <c r="A568" s="14" t="s">
        <v>1051</v>
      </c>
      <c r="B568" s="14" t="s">
        <v>584</v>
      </c>
      <c r="C568" s="14" t="s">
        <v>834</v>
      </c>
      <c r="D568" s="14"/>
      <c r="E568" s="3">
        <f t="shared" si="61"/>
        <v>31</v>
      </c>
      <c r="F568" s="3">
        <f>F569+F572</f>
        <v>31</v>
      </c>
      <c r="G568" s="3">
        <f>G569+G572</f>
        <v>0</v>
      </c>
    </row>
    <row r="569" spans="1:7" ht="108.75" customHeight="1">
      <c r="A569" s="23" t="s">
        <v>1019</v>
      </c>
      <c r="B569" s="14" t="s">
        <v>584</v>
      </c>
      <c r="C569" s="14" t="s">
        <v>1021</v>
      </c>
      <c r="D569" s="14"/>
      <c r="E569" s="3">
        <f t="shared" si="61"/>
        <v>20</v>
      </c>
      <c r="F569" s="3">
        <f>F570</f>
        <v>20</v>
      </c>
      <c r="G569" s="3">
        <f>G570</f>
        <v>0</v>
      </c>
    </row>
    <row r="570" spans="1:7" ht="21" customHeight="1">
      <c r="A570" s="19" t="s">
        <v>55</v>
      </c>
      <c r="B570" s="2" t="s">
        <v>584</v>
      </c>
      <c r="C570" s="2" t="s">
        <v>1022</v>
      </c>
      <c r="D570" s="14"/>
      <c r="E570" s="1">
        <f t="shared" si="61"/>
        <v>20</v>
      </c>
      <c r="F570" s="1">
        <f>F571</f>
        <v>20</v>
      </c>
      <c r="G570" s="1">
        <f>G571</f>
        <v>0</v>
      </c>
    </row>
    <row r="571" spans="1:7" ht="61.5" customHeight="1">
      <c r="A571" s="19" t="s">
        <v>8</v>
      </c>
      <c r="B571" s="2" t="s">
        <v>584</v>
      </c>
      <c r="C571" s="2" t="s">
        <v>1022</v>
      </c>
      <c r="D571" s="2" t="s">
        <v>4</v>
      </c>
      <c r="E571" s="1">
        <f t="shared" si="61"/>
        <v>20</v>
      </c>
      <c r="F571" s="1">
        <v>20</v>
      </c>
      <c r="G571" s="1"/>
    </row>
    <row r="572" spans="1:7" ht="201.75" customHeight="1">
      <c r="A572" s="23" t="s">
        <v>1020</v>
      </c>
      <c r="B572" s="14" t="s">
        <v>584</v>
      </c>
      <c r="C572" s="14" t="s">
        <v>1023</v>
      </c>
      <c r="D572" s="14"/>
      <c r="E572" s="3">
        <f t="shared" si="61"/>
        <v>11</v>
      </c>
      <c r="F572" s="3">
        <f>F573</f>
        <v>11</v>
      </c>
      <c r="G572" s="3">
        <f>G573</f>
        <v>0</v>
      </c>
    </row>
    <row r="573" spans="1:7" ht="21.75" customHeight="1">
      <c r="A573" s="19" t="s">
        <v>55</v>
      </c>
      <c r="B573" s="2" t="s">
        <v>584</v>
      </c>
      <c r="C573" s="2" t="s">
        <v>1024</v>
      </c>
      <c r="D573" s="14"/>
      <c r="E573" s="1">
        <f t="shared" si="61"/>
        <v>11</v>
      </c>
      <c r="F573" s="1">
        <f>F574</f>
        <v>11</v>
      </c>
      <c r="G573" s="1">
        <f>G574</f>
        <v>0</v>
      </c>
    </row>
    <row r="574" spans="1:7" ht="61.5" customHeight="1">
      <c r="A574" s="19" t="s">
        <v>8</v>
      </c>
      <c r="B574" s="2" t="s">
        <v>584</v>
      </c>
      <c r="C574" s="2" t="s">
        <v>1024</v>
      </c>
      <c r="D574" s="2" t="s">
        <v>4</v>
      </c>
      <c r="E574" s="1">
        <f t="shared" si="61"/>
        <v>11</v>
      </c>
      <c r="F574" s="1">
        <v>11</v>
      </c>
      <c r="G574" s="1"/>
    </row>
    <row r="575" spans="1:7" ht="88.5" customHeight="1">
      <c r="A575" s="17" t="s">
        <v>958</v>
      </c>
      <c r="B575" s="14" t="s">
        <v>584</v>
      </c>
      <c r="C575" s="14" t="s">
        <v>286</v>
      </c>
      <c r="D575" s="2"/>
      <c r="E575" s="3">
        <f t="shared" si="61"/>
        <v>44888</v>
      </c>
      <c r="F575" s="3">
        <f>F576</f>
        <v>40344</v>
      </c>
      <c r="G575" s="3">
        <f>G576</f>
        <v>4544</v>
      </c>
    </row>
    <row r="576" spans="1:7" ht="74.25" customHeight="1">
      <c r="A576" s="23" t="s">
        <v>588</v>
      </c>
      <c r="B576" s="14" t="s">
        <v>584</v>
      </c>
      <c r="C576" s="14" t="s">
        <v>589</v>
      </c>
      <c r="D576" s="28"/>
      <c r="E576" s="3">
        <f t="shared" si="61"/>
        <v>44888</v>
      </c>
      <c r="F576" s="3">
        <f>F577+F582+F585+F590</f>
        <v>40344</v>
      </c>
      <c r="G576" s="3">
        <f>G577+G582+G585+G590</f>
        <v>4544</v>
      </c>
    </row>
    <row r="577" spans="1:7" ht="119.25" customHeight="1">
      <c r="A577" s="14" t="s">
        <v>590</v>
      </c>
      <c r="B577" s="14" t="s">
        <v>584</v>
      </c>
      <c r="C577" s="14" t="s">
        <v>591</v>
      </c>
      <c r="D577" s="2"/>
      <c r="E577" s="3">
        <f t="shared" si="61"/>
        <v>8667</v>
      </c>
      <c r="F577" s="3">
        <f>F578+F580</f>
        <v>8079</v>
      </c>
      <c r="G577" s="3">
        <f>G578+G580</f>
        <v>588</v>
      </c>
    </row>
    <row r="578" spans="1:7" ht="81.75" customHeight="1">
      <c r="A578" s="10" t="s">
        <v>44</v>
      </c>
      <c r="B578" s="2" t="s">
        <v>584</v>
      </c>
      <c r="C578" s="2" t="s">
        <v>592</v>
      </c>
      <c r="D578" s="2"/>
      <c r="E578" s="1">
        <f t="shared" si="61"/>
        <v>8079</v>
      </c>
      <c r="F578" s="1">
        <f>F579</f>
        <v>8079</v>
      </c>
      <c r="G578" s="1">
        <f>G579</f>
        <v>0</v>
      </c>
    </row>
    <row r="579" spans="1:7" ht="93" customHeight="1">
      <c r="A579" s="2" t="s">
        <v>9</v>
      </c>
      <c r="B579" s="2" t="s">
        <v>584</v>
      </c>
      <c r="C579" s="2" t="s">
        <v>592</v>
      </c>
      <c r="D579" s="2" t="s">
        <v>10</v>
      </c>
      <c r="E579" s="1">
        <f t="shared" si="61"/>
        <v>8079</v>
      </c>
      <c r="F579" s="1">
        <f>8667-588</f>
        <v>8079</v>
      </c>
      <c r="G579" s="1"/>
    </row>
    <row r="580" spans="1:7" ht="104.25" customHeight="1">
      <c r="A580" s="2" t="s">
        <v>1085</v>
      </c>
      <c r="B580" s="2" t="s">
        <v>584</v>
      </c>
      <c r="C580" s="2" t="s">
        <v>1025</v>
      </c>
      <c r="D580" s="2"/>
      <c r="E580" s="1">
        <f t="shared" si="61"/>
        <v>588</v>
      </c>
      <c r="F580" s="1">
        <f>F581</f>
        <v>0</v>
      </c>
      <c r="G580" s="1">
        <f>G581</f>
        <v>588</v>
      </c>
    </row>
    <row r="581" spans="1:7" ht="93" customHeight="1">
      <c r="A581" s="2" t="s">
        <v>9</v>
      </c>
      <c r="B581" s="2" t="s">
        <v>584</v>
      </c>
      <c r="C581" s="2" t="s">
        <v>1025</v>
      </c>
      <c r="D581" s="2" t="s">
        <v>10</v>
      </c>
      <c r="E581" s="1">
        <f t="shared" si="61"/>
        <v>588</v>
      </c>
      <c r="F581" s="1"/>
      <c r="G581" s="1">
        <v>588</v>
      </c>
    </row>
    <row r="582" spans="1:7" ht="98.25" customHeight="1">
      <c r="A582" s="14" t="s">
        <v>593</v>
      </c>
      <c r="B582" s="14" t="s">
        <v>584</v>
      </c>
      <c r="C582" s="14" t="s">
        <v>594</v>
      </c>
      <c r="D582" s="14"/>
      <c r="E582" s="3">
        <f t="shared" si="61"/>
        <v>3956</v>
      </c>
      <c r="F582" s="3">
        <f>F583</f>
        <v>0</v>
      </c>
      <c r="G582" s="3">
        <f>G583</f>
        <v>3956</v>
      </c>
    </row>
    <row r="583" spans="1:7" ht="70.5" customHeight="1">
      <c r="A583" s="10" t="s">
        <v>597</v>
      </c>
      <c r="B583" s="2" t="s">
        <v>584</v>
      </c>
      <c r="C583" s="2" t="s">
        <v>595</v>
      </c>
      <c r="D583" s="2"/>
      <c r="E583" s="1">
        <f t="shared" si="61"/>
        <v>3956</v>
      </c>
      <c r="F583" s="1">
        <f>F584</f>
        <v>0</v>
      </c>
      <c r="G583" s="1">
        <f>G584</f>
        <v>3956</v>
      </c>
    </row>
    <row r="584" spans="1:7" ht="93" customHeight="1">
      <c r="A584" s="2" t="s">
        <v>9</v>
      </c>
      <c r="B584" s="2" t="s">
        <v>584</v>
      </c>
      <c r="C584" s="2" t="s">
        <v>595</v>
      </c>
      <c r="D584" s="2" t="s">
        <v>10</v>
      </c>
      <c r="E584" s="1">
        <f t="shared" si="61"/>
        <v>3956</v>
      </c>
      <c r="F584" s="1"/>
      <c r="G584" s="1">
        <v>3956</v>
      </c>
    </row>
    <row r="585" spans="1:7" ht="149.25" customHeight="1">
      <c r="A585" s="14" t="s">
        <v>873</v>
      </c>
      <c r="B585" s="14" t="s">
        <v>584</v>
      </c>
      <c r="C585" s="14" t="s">
        <v>596</v>
      </c>
      <c r="D585" s="2"/>
      <c r="E585" s="3">
        <f t="shared" si="61"/>
        <v>16186</v>
      </c>
      <c r="F585" s="3">
        <f>F586+F588</f>
        <v>16186</v>
      </c>
      <c r="G585" s="3">
        <f>G586+G588</f>
        <v>0</v>
      </c>
    </row>
    <row r="586" spans="1:7" ht="61.5" customHeight="1">
      <c r="A586" s="10" t="s">
        <v>597</v>
      </c>
      <c r="B586" s="2" t="s">
        <v>584</v>
      </c>
      <c r="C586" s="2" t="s">
        <v>598</v>
      </c>
      <c r="D586" s="2"/>
      <c r="E586" s="1">
        <f t="shared" si="61"/>
        <v>16082</v>
      </c>
      <c r="F586" s="1">
        <f>F587</f>
        <v>16082</v>
      </c>
      <c r="G586" s="1">
        <f>G587</f>
        <v>0</v>
      </c>
    </row>
    <row r="587" spans="1:7" ht="93" customHeight="1">
      <c r="A587" s="2" t="s">
        <v>9</v>
      </c>
      <c r="B587" s="2" t="s">
        <v>584</v>
      </c>
      <c r="C587" s="2" t="s">
        <v>598</v>
      </c>
      <c r="D587" s="2" t="s">
        <v>10</v>
      </c>
      <c r="E587" s="1">
        <f t="shared" si="61"/>
        <v>16082</v>
      </c>
      <c r="F587" s="1">
        <f>11596+4486</f>
        <v>16082</v>
      </c>
      <c r="G587" s="1"/>
    </row>
    <row r="588" spans="1:7" ht="89.25" customHeight="1">
      <c r="A588" s="10" t="s">
        <v>323</v>
      </c>
      <c r="B588" s="2" t="s">
        <v>584</v>
      </c>
      <c r="C588" s="2" t="s">
        <v>599</v>
      </c>
      <c r="D588" s="2"/>
      <c r="E588" s="1">
        <f t="shared" si="61"/>
        <v>104</v>
      </c>
      <c r="F588" s="1">
        <f>F589</f>
        <v>104</v>
      </c>
      <c r="G588" s="1">
        <f>G589</f>
        <v>0</v>
      </c>
    </row>
    <row r="589" spans="1:7" ht="99.75" customHeight="1">
      <c r="A589" s="2" t="s">
        <v>9</v>
      </c>
      <c r="B589" s="2" t="s">
        <v>584</v>
      </c>
      <c r="C589" s="2" t="s">
        <v>599</v>
      </c>
      <c r="D589" s="2" t="s">
        <v>10</v>
      </c>
      <c r="E589" s="1">
        <f t="shared" si="61"/>
        <v>104</v>
      </c>
      <c r="F589" s="1">
        <v>104</v>
      </c>
      <c r="G589" s="1"/>
    </row>
    <row r="590" spans="1:7" ht="93" customHeight="1">
      <c r="A590" s="14" t="s">
        <v>600</v>
      </c>
      <c r="B590" s="14" t="s">
        <v>584</v>
      </c>
      <c r="C590" s="14" t="s">
        <v>601</v>
      </c>
      <c r="D590" s="2"/>
      <c r="E590" s="3">
        <f t="shared" si="61"/>
        <v>16079</v>
      </c>
      <c r="F590" s="3">
        <f>F591+F593</f>
        <v>16079</v>
      </c>
      <c r="G590" s="3">
        <f>G591+G593</f>
        <v>0</v>
      </c>
    </row>
    <row r="591" spans="1:7" ht="59.25" customHeight="1">
      <c r="A591" s="10" t="s">
        <v>597</v>
      </c>
      <c r="B591" s="2" t="s">
        <v>584</v>
      </c>
      <c r="C591" s="2" t="s">
        <v>602</v>
      </c>
      <c r="D591" s="2"/>
      <c r="E591" s="1">
        <f t="shared" si="61"/>
        <v>12217</v>
      </c>
      <c r="F591" s="1">
        <f>F592</f>
        <v>12217</v>
      </c>
      <c r="G591" s="1">
        <f>G592</f>
        <v>0</v>
      </c>
    </row>
    <row r="592" spans="1:7" ht="93" customHeight="1">
      <c r="A592" s="2" t="s">
        <v>9</v>
      </c>
      <c r="B592" s="2" t="s">
        <v>584</v>
      </c>
      <c r="C592" s="2" t="s">
        <v>602</v>
      </c>
      <c r="D592" s="2" t="s">
        <v>10</v>
      </c>
      <c r="E592" s="1">
        <f t="shared" si="61"/>
        <v>12217</v>
      </c>
      <c r="F592" s="1">
        <v>12217</v>
      </c>
      <c r="G592" s="1"/>
    </row>
    <row r="593" spans="1:7" ht="104.25" customHeight="1">
      <c r="A593" s="10" t="s">
        <v>323</v>
      </c>
      <c r="B593" s="2" t="s">
        <v>584</v>
      </c>
      <c r="C593" s="2" t="s">
        <v>1026</v>
      </c>
      <c r="D593" s="2"/>
      <c r="E593" s="1">
        <f>F593+G593</f>
        <v>3862</v>
      </c>
      <c r="F593" s="1">
        <f>F594</f>
        <v>3862</v>
      </c>
      <c r="G593" s="1">
        <f>G594</f>
        <v>0</v>
      </c>
    </row>
    <row r="594" spans="1:7" ht="35.25" customHeight="1">
      <c r="A594" s="2" t="s">
        <v>6</v>
      </c>
      <c r="B594" s="2" t="s">
        <v>584</v>
      </c>
      <c r="C594" s="2" t="s">
        <v>1026</v>
      </c>
      <c r="D594" s="2" t="s">
        <v>5</v>
      </c>
      <c r="E594" s="1">
        <f>F594+G594</f>
        <v>3862</v>
      </c>
      <c r="F594" s="1">
        <v>3862</v>
      </c>
      <c r="G594" s="1"/>
    </row>
    <row r="595" spans="1:7" ht="99.75" customHeight="1">
      <c r="A595" s="17" t="s">
        <v>944</v>
      </c>
      <c r="B595" s="14" t="s">
        <v>584</v>
      </c>
      <c r="C595" s="14" t="s">
        <v>27</v>
      </c>
      <c r="D595" s="2"/>
      <c r="E595" s="3">
        <f t="shared" si="61"/>
        <v>18628</v>
      </c>
      <c r="F595" s="3">
        <f>F596+F613+F620+F632</f>
        <v>18328</v>
      </c>
      <c r="G595" s="3">
        <f>G596+G613+G620+G632</f>
        <v>300</v>
      </c>
    </row>
    <row r="596" spans="1:7" ht="91.5" customHeight="1">
      <c r="A596" s="17" t="s">
        <v>981</v>
      </c>
      <c r="B596" s="14" t="s">
        <v>584</v>
      </c>
      <c r="C596" s="14" t="s">
        <v>603</v>
      </c>
      <c r="D596" s="2"/>
      <c r="E596" s="3">
        <f t="shared" si="61"/>
        <v>1540</v>
      </c>
      <c r="F596" s="3">
        <f>F597+F603+F610+F600</f>
        <v>1540</v>
      </c>
      <c r="G596" s="3">
        <f>G597+G603+G610+G600</f>
        <v>0</v>
      </c>
    </row>
    <row r="597" spans="1:7" ht="132.75" customHeight="1">
      <c r="A597" s="14" t="s">
        <v>604</v>
      </c>
      <c r="B597" s="14" t="s">
        <v>584</v>
      </c>
      <c r="C597" s="14" t="s">
        <v>605</v>
      </c>
      <c r="D597" s="14"/>
      <c r="E597" s="3">
        <f t="shared" si="61"/>
        <v>81</v>
      </c>
      <c r="F597" s="3">
        <f>F598</f>
        <v>81</v>
      </c>
      <c r="G597" s="3">
        <f>G598</f>
        <v>0</v>
      </c>
    </row>
    <row r="598" spans="1:7" ht="21.75" customHeight="1">
      <c r="A598" s="11" t="s">
        <v>55</v>
      </c>
      <c r="B598" s="2" t="s">
        <v>584</v>
      </c>
      <c r="C598" s="2" t="s">
        <v>606</v>
      </c>
      <c r="D598" s="2"/>
      <c r="E598" s="1">
        <f t="shared" si="61"/>
        <v>81</v>
      </c>
      <c r="F598" s="1">
        <f>F599</f>
        <v>81</v>
      </c>
      <c r="G598" s="1">
        <f>G599</f>
        <v>0</v>
      </c>
    </row>
    <row r="599" spans="1:7" ht="57.75" customHeight="1">
      <c r="A599" s="2" t="s">
        <v>8</v>
      </c>
      <c r="B599" s="2" t="s">
        <v>584</v>
      </c>
      <c r="C599" s="2" t="s">
        <v>606</v>
      </c>
      <c r="D599" s="2" t="s">
        <v>4</v>
      </c>
      <c r="E599" s="1">
        <f t="shared" si="61"/>
        <v>81</v>
      </c>
      <c r="F599" s="1">
        <v>81</v>
      </c>
      <c r="G599" s="1"/>
    </row>
    <row r="600" spans="1:7" ht="145.5" customHeight="1">
      <c r="A600" s="14" t="s">
        <v>781</v>
      </c>
      <c r="B600" s="14" t="s">
        <v>584</v>
      </c>
      <c r="C600" s="14" t="s">
        <v>723</v>
      </c>
      <c r="D600" s="2"/>
      <c r="E600" s="3">
        <f>F600+G600</f>
        <v>18</v>
      </c>
      <c r="F600" s="3">
        <f>F601</f>
        <v>18</v>
      </c>
      <c r="G600" s="3">
        <f>G601</f>
        <v>0</v>
      </c>
    </row>
    <row r="601" spans="1:7" ht="21.75" customHeight="1">
      <c r="A601" s="11" t="s">
        <v>55</v>
      </c>
      <c r="B601" s="2" t="s">
        <v>584</v>
      </c>
      <c r="C601" s="2" t="s">
        <v>724</v>
      </c>
      <c r="D601" s="2"/>
      <c r="E601" s="1">
        <f>F601+G601</f>
        <v>18</v>
      </c>
      <c r="F601" s="1">
        <f>F602</f>
        <v>18</v>
      </c>
      <c r="G601" s="1">
        <f>G602</f>
        <v>0</v>
      </c>
    </row>
    <row r="602" spans="1:7" ht="54.75" customHeight="1">
      <c r="A602" s="2" t="s">
        <v>8</v>
      </c>
      <c r="B602" s="2" t="s">
        <v>584</v>
      </c>
      <c r="C602" s="2" t="s">
        <v>724</v>
      </c>
      <c r="D602" s="2" t="s">
        <v>4</v>
      </c>
      <c r="E602" s="1">
        <f>F602+G602</f>
        <v>18</v>
      </c>
      <c r="F602" s="1">
        <v>18</v>
      </c>
      <c r="G602" s="1"/>
    </row>
    <row r="603" spans="1:7" ht="123" customHeight="1">
      <c r="A603" s="14" t="s">
        <v>709</v>
      </c>
      <c r="B603" s="14" t="s">
        <v>584</v>
      </c>
      <c r="C603" s="14" t="s">
        <v>607</v>
      </c>
      <c r="D603" s="14"/>
      <c r="E603" s="3">
        <f t="shared" si="61"/>
        <v>1427</v>
      </c>
      <c r="F603" s="3">
        <f>F604+F606+F608</f>
        <v>1427</v>
      </c>
      <c r="G603" s="3">
        <f>G604+G606+G608</f>
        <v>0</v>
      </c>
    </row>
    <row r="604" spans="1:7" ht="73.5" customHeight="1">
      <c r="A604" s="11" t="s">
        <v>778</v>
      </c>
      <c r="B604" s="2" t="s">
        <v>584</v>
      </c>
      <c r="C604" s="2" t="s">
        <v>608</v>
      </c>
      <c r="D604" s="2"/>
      <c r="E604" s="1">
        <f t="shared" si="61"/>
        <v>360</v>
      </c>
      <c r="F604" s="1">
        <f>F605</f>
        <v>360</v>
      </c>
      <c r="G604" s="1">
        <f>G605</f>
        <v>0</v>
      </c>
    </row>
    <row r="605" spans="1:7" ht="45" customHeight="1">
      <c r="A605" s="11" t="s">
        <v>11</v>
      </c>
      <c r="B605" s="2" t="s">
        <v>584</v>
      </c>
      <c r="C605" s="2" t="s">
        <v>608</v>
      </c>
      <c r="D605" s="2" t="s">
        <v>12</v>
      </c>
      <c r="E605" s="1">
        <f t="shared" si="61"/>
        <v>360</v>
      </c>
      <c r="F605" s="1">
        <v>360</v>
      </c>
      <c r="G605" s="1"/>
    </row>
    <row r="606" spans="1:7" ht="78" customHeight="1">
      <c r="A606" s="11" t="s">
        <v>609</v>
      </c>
      <c r="B606" s="2" t="s">
        <v>584</v>
      </c>
      <c r="C606" s="2" t="s">
        <v>610</v>
      </c>
      <c r="D606" s="2"/>
      <c r="E606" s="1">
        <f t="shared" si="61"/>
        <v>170</v>
      </c>
      <c r="F606" s="1">
        <f>F607</f>
        <v>170</v>
      </c>
      <c r="G606" s="1">
        <f>G607</f>
        <v>0</v>
      </c>
    </row>
    <row r="607" spans="1:7" ht="54" customHeight="1">
      <c r="A607" s="11" t="s">
        <v>11</v>
      </c>
      <c r="B607" s="2" t="s">
        <v>584</v>
      </c>
      <c r="C607" s="2" t="s">
        <v>610</v>
      </c>
      <c r="D607" s="2" t="s">
        <v>12</v>
      </c>
      <c r="E607" s="1">
        <f t="shared" si="61"/>
        <v>170</v>
      </c>
      <c r="F607" s="1">
        <v>170</v>
      </c>
      <c r="G607" s="1"/>
    </row>
    <row r="608" spans="1:7" ht="20.25" customHeight="1">
      <c r="A608" s="11" t="s">
        <v>55</v>
      </c>
      <c r="B608" s="2" t="s">
        <v>584</v>
      </c>
      <c r="C608" s="2" t="s">
        <v>611</v>
      </c>
      <c r="D608" s="2"/>
      <c r="E608" s="1">
        <f t="shared" si="61"/>
        <v>897</v>
      </c>
      <c r="F608" s="1">
        <f>F609</f>
        <v>897</v>
      </c>
      <c r="G608" s="1">
        <f>G609</f>
        <v>0</v>
      </c>
    </row>
    <row r="609" spans="1:7" ht="64.5" customHeight="1">
      <c r="A609" s="2" t="s">
        <v>8</v>
      </c>
      <c r="B609" s="2" t="s">
        <v>584</v>
      </c>
      <c r="C609" s="2" t="s">
        <v>611</v>
      </c>
      <c r="D609" s="2" t="s">
        <v>4</v>
      </c>
      <c r="E609" s="1">
        <f t="shared" si="61"/>
        <v>897</v>
      </c>
      <c r="F609" s="1">
        <v>897</v>
      </c>
      <c r="G609" s="1"/>
    </row>
    <row r="610" spans="1:7" ht="79.5" customHeight="1">
      <c r="A610" s="14" t="s">
        <v>612</v>
      </c>
      <c r="B610" s="14" t="s">
        <v>584</v>
      </c>
      <c r="C610" s="14" t="s">
        <v>613</v>
      </c>
      <c r="D610" s="2"/>
      <c r="E610" s="3">
        <f t="shared" si="61"/>
        <v>14</v>
      </c>
      <c r="F610" s="3">
        <f>F611</f>
        <v>14</v>
      </c>
      <c r="G610" s="3">
        <f>G611</f>
        <v>0</v>
      </c>
    </row>
    <row r="611" spans="1:7" ht="21" customHeight="1">
      <c r="A611" s="11" t="s">
        <v>55</v>
      </c>
      <c r="B611" s="2" t="s">
        <v>584</v>
      </c>
      <c r="C611" s="2" t="s">
        <v>614</v>
      </c>
      <c r="D611" s="2"/>
      <c r="E611" s="1">
        <f t="shared" si="61"/>
        <v>14</v>
      </c>
      <c r="F611" s="1">
        <f>F612</f>
        <v>14</v>
      </c>
      <c r="G611" s="1">
        <f>G612</f>
        <v>0</v>
      </c>
    </row>
    <row r="612" spans="1:7" ht="63" customHeight="1">
      <c r="A612" s="2" t="s">
        <v>8</v>
      </c>
      <c r="B612" s="2" t="s">
        <v>584</v>
      </c>
      <c r="C612" s="2" t="s">
        <v>614</v>
      </c>
      <c r="D612" s="2" t="s">
        <v>4</v>
      </c>
      <c r="E612" s="1">
        <f t="shared" si="61"/>
        <v>14</v>
      </c>
      <c r="F612" s="1">
        <f>28-14</f>
        <v>14</v>
      </c>
      <c r="G612" s="1"/>
    </row>
    <row r="613" spans="1:7" ht="63" customHeight="1">
      <c r="A613" s="17" t="s">
        <v>982</v>
      </c>
      <c r="B613" s="14" t="s">
        <v>584</v>
      </c>
      <c r="C613" s="14" t="s">
        <v>28</v>
      </c>
      <c r="D613" s="2"/>
      <c r="E613" s="3">
        <f t="shared" si="61"/>
        <v>915</v>
      </c>
      <c r="F613" s="3">
        <f>F614+F617</f>
        <v>915</v>
      </c>
      <c r="G613" s="3">
        <f>G614+G617</f>
        <v>0</v>
      </c>
    </row>
    <row r="614" spans="1:7" ht="139.5" customHeight="1">
      <c r="A614" s="14" t="s">
        <v>29</v>
      </c>
      <c r="B614" s="14" t="s">
        <v>584</v>
      </c>
      <c r="C614" s="14" t="s">
        <v>30</v>
      </c>
      <c r="D614" s="2"/>
      <c r="E614" s="3">
        <f t="shared" si="61"/>
        <v>885</v>
      </c>
      <c r="F614" s="3">
        <f>F615</f>
        <v>885</v>
      </c>
      <c r="G614" s="3">
        <f>G615</f>
        <v>0</v>
      </c>
    </row>
    <row r="615" spans="1:7" ht="21" customHeight="1">
      <c r="A615" s="11" t="s">
        <v>55</v>
      </c>
      <c r="B615" s="2" t="s">
        <v>584</v>
      </c>
      <c r="C615" s="2" t="s">
        <v>32</v>
      </c>
      <c r="D615" s="2"/>
      <c r="E615" s="1">
        <f t="shared" si="61"/>
        <v>885</v>
      </c>
      <c r="F615" s="1">
        <f>F616</f>
        <v>885</v>
      </c>
      <c r="G615" s="1">
        <f>G616</f>
        <v>0</v>
      </c>
    </row>
    <row r="616" spans="1:7" ht="63" customHeight="1">
      <c r="A616" s="2" t="s">
        <v>8</v>
      </c>
      <c r="B616" s="2" t="s">
        <v>584</v>
      </c>
      <c r="C616" s="2" t="s">
        <v>32</v>
      </c>
      <c r="D616" s="2" t="s">
        <v>4</v>
      </c>
      <c r="E616" s="1">
        <f aca="true" t="shared" si="63" ref="E616:E627">F616+G616</f>
        <v>885</v>
      </c>
      <c r="F616" s="1">
        <f>941-56</f>
        <v>885</v>
      </c>
      <c r="G616" s="1"/>
    </row>
    <row r="617" spans="1:7" ht="156.75" customHeight="1">
      <c r="A617" s="14" t="s">
        <v>615</v>
      </c>
      <c r="B617" s="14" t="s">
        <v>584</v>
      </c>
      <c r="C617" s="14" t="s">
        <v>616</v>
      </c>
      <c r="D617" s="2"/>
      <c r="E617" s="3">
        <f t="shared" si="63"/>
        <v>30</v>
      </c>
      <c r="F617" s="3">
        <f>F618</f>
        <v>30</v>
      </c>
      <c r="G617" s="3">
        <f>G618</f>
        <v>0</v>
      </c>
    </row>
    <row r="618" spans="1:7" ht="27.75" customHeight="1">
      <c r="A618" s="11" t="s">
        <v>55</v>
      </c>
      <c r="B618" s="2" t="s">
        <v>584</v>
      </c>
      <c r="C618" s="2" t="s">
        <v>617</v>
      </c>
      <c r="D618" s="2"/>
      <c r="E618" s="1">
        <f t="shared" si="63"/>
        <v>30</v>
      </c>
      <c r="F618" s="1">
        <f>F619</f>
        <v>30</v>
      </c>
      <c r="G618" s="1">
        <f>G619</f>
        <v>0</v>
      </c>
    </row>
    <row r="619" spans="1:7" ht="65.25" customHeight="1">
      <c r="A619" s="2" t="s">
        <v>8</v>
      </c>
      <c r="B619" s="2" t="s">
        <v>584</v>
      </c>
      <c r="C619" s="2" t="s">
        <v>617</v>
      </c>
      <c r="D619" s="2" t="s">
        <v>4</v>
      </c>
      <c r="E619" s="1">
        <f t="shared" si="63"/>
        <v>30</v>
      </c>
      <c r="F619" s="1">
        <v>30</v>
      </c>
      <c r="G619" s="1"/>
    </row>
    <row r="620" spans="1:7" ht="144.75" customHeight="1">
      <c r="A620" s="17" t="s">
        <v>983</v>
      </c>
      <c r="B620" s="14" t="s">
        <v>584</v>
      </c>
      <c r="C620" s="14" t="s">
        <v>618</v>
      </c>
      <c r="D620" s="14"/>
      <c r="E620" s="3">
        <f t="shared" si="63"/>
        <v>16103</v>
      </c>
      <c r="F620" s="3">
        <f>F621+F624+F627</f>
        <v>15803</v>
      </c>
      <c r="G620" s="3">
        <f>G621+G624+G627</f>
        <v>300</v>
      </c>
    </row>
    <row r="621" spans="1:7" ht="114.75" customHeight="1">
      <c r="A621" s="14" t="s">
        <v>619</v>
      </c>
      <c r="B621" s="14" t="s">
        <v>584</v>
      </c>
      <c r="C621" s="14" t="s">
        <v>620</v>
      </c>
      <c r="D621" s="2"/>
      <c r="E621" s="3">
        <f t="shared" si="63"/>
        <v>4390</v>
      </c>
      <c r="F621" s="3">
        <f>F622</f>
        <v>4390</v>
      </c>
      <c r="G621" s="3">
        <f>G622</f>
        <v>0</v>
      </c>
    </row>
    <row r="622" spans="1:7" ht="62.25" customHeight="1">
      <c r="A622" s="11" t="s">
        <v>621</v>
      </c>
      <c r="B622" s="2" t="s">
        <v>584</v>
      </c>
      <c r="C622" s="2" t="s">
        <v>622</v>
      </c>
      <c r="D622" s="2"/>
      <c r="E622" s="1">
        <f t="shared" si="63"/>
        <v>4390</v>
      </c>
      <c r="F622" s="1">
        <f>F623</f>
        <v>4390</v>
      </c>
      <c r="G622" s="1">
        <f>G623</f>
        <v>0</v>
      </c>
    </row>
    <row r="623" spans="1:7" ht="165" customHeight="1">
      <c r="A623" s="11" t="s">
        <v>7</v>
      </c>
      <c r="B623" s="2" t="s">
        <v>584</v>
      </c>
      <c r="C623" s="2" t="s">
        <v>622</v>
      </c>
      <c r="D623" s="2" t="s">
        <v>3</v>
      </c>
      <c r="E623" s="1">
        <f t="shared" si="63"/>
        <v>4390</v>
      </c>
      <c r="F623" s="1">
        <v>4390</v>
      </c>
      <c r="G623" s="1"/>
    </row>
    <row r="624" spans="1:7" ht="125.25" customHeight="1">
      <c r="A624" s="14" t="s">
        <v>623</v>
      </c>
      <c r="B624" s="14" t="s">
        <v>584</v>
      </c>
      <c r="C624" s="14" t="s">
        <v>624</v>
      </c>
      <c r="D624" s="2"/>
      <c r="E624" s="3">
        <f t="shared" si="63"/>
        <v>596</v>
      </c>
      <c r="F624" s="3">
        <f>F625</f>
        <v>596</v>
      </c>
      <c r="G624" s="3">
        <f>G625</f>
        <v>0</v>
      </c>
    </row>
    <row r="625" spans="1:7" ht="69.75" customHeight="1">
      <c r="A625" s="11" t="s">
        <v>621</v>
      </c>
      <c r="B625" s="2" t="s">
        <v>584</v>
      </c>
      <c r="C625" s="2" t="s">
        <v>625</v>
      </c>
      <c r="D625" s="2"/>
      <c r="E625" s="1">
        <f t="shared" si="63"/>
        <v>596</v>
      </c>
      <c r="F625" s="1">
        <f>F626</f>
        <v>596</v>
      </c>
      <c r="G625" s="1">
        <f>G626</f>
        <v>0</v>
      </c>
    </row>
    <row r="626" spans="1:7" ht="57.75" customHeight="1">
      <c r="A626" s="2" t="s">
        <v>8</v>
      </c>
      <c r="B626" s="2" t="s">
        <v>584</v>
      </c>
      <c r="C626" s="2" t="s">
        <v>625</v>
      </c>
      <c r="D626" s="2" t="s">
        <v>4</v>
      </c>
      <c r="E626" s="1">
        <f t="shared" si="63"/>
        <v>596</v>
      </c>
      <c r="F626" s="1">
        <v>596</v>
      </c>
      <c r="G626" s="1"/>
    </row>
    <row r="627" spans="1:7" ht="72" customHeight="1">
      <c r="A627" s="14" t="s">
        <v>703</v>
      </c>
      <c r="B627" s="14" t="s">
        <v>584</v>
      </c>
      <c r="C627" s="14" t="s">
        <v>626</v>
      </c>
      <c r="D627" s="14"/>
      <c r="E627" s="3">
        <f t="shared" si="63"/>
        <v>11117</v>
      </c>
      <c r="F627" s="3">
        <f>F628+F630</f>
        <v>10817</v>
      </c>
      <c r="G627" s="3">
        <f>G628+G630</f>
        <v>300</v>
      </c>
    </row>
    <row r="628" spans="1:7" ht="81.75" customHeight="1">
      <c r="A628" s="2" t="s">
        <v>44</v>
      </c>
      <c r="B628" s="2" t="s">
        <v>584</v>
      </c>
      <c r="C628" s="2" t="s">
        <v>627</v>
      </c>
      <c r="D628" s="2"/>
      <c r="E628" s="1">
        <f aca="true" t="shared" si="64" ref="E628:E670">F628+G628</f>
        <v>10817</v>
      </c>
      <c r="F628" s="1">
        <f>F629</f>
        <v>10817</v>
      </c>
      <c r="G628" s="1">
        <f>G629</f>
        <v>0</v>
      </c>
    </row>
    <row r="629" spans="1:7" ht="93" customHeight="1">
      <c r="A629" s="2" t="s">
        <v>9</v>
      </c>
      <c r="B629" s="2" t="s">
        <v>584</v>
      </c>
      <c r="C629" s="2" t="s">
        <v>627</v>
      </c>
      <c r="D629" s="2" t="s">
        <v>10</v>
      </c>
      <c r="E629" s="1">
        <f t="shared" si="64"/>
        <v>10817</v>
      </c>
      <c r="F629" s="1">
        <f>11117-300</f>
        <v>10817</v>
      </c>
      <c r="G629" s="1"/>
    </row>
    <row r="630" spans="1:7" ht="96" customHeight="1">
      <c r="A630" s="2" t="s">
        <v>1085</v>
      </c>
      <c r="B630" s="2" t="s">
        <v>584</v>
      </c>
      <c r="C630" s="2" t="s">
        <v>1027</v>
      </c>
      <c r="D630" s="2"/>
      <c r="E630" s="1">
        <f aca="true" t="shared" si="65" ref="E630:E635">F630+G630</f>
        <v>300</v>
      </c>
      <c r="F630" s="1">
        <f>F631</f>
        <v>0</v>
      </c>
      <c r="G630" s="1">
        <f>G631</f>
        <v>300</v>
      </c>
    </row>
    <row r="631" spans="1:7" ht="93" customHeight="1">
      <c r="A631" s="2" t="s">
        <v>9</v>
      </c>
      <c r="B631" s="2" t="s">
        <v>584</v>
      </c>
      <c r="C631" s="2" t="s">
        <v>1027</v>
      </c>
      <c r="D631" s="2" t="s">
        <v>10</v>
      </c>
      <c r="E631" s="1">
        <f t="shared" si="65"/>
        <v>300</v>
      </c>
      <c r="F631" s="1"/>
      <c r="G631" s="1">
        <v>300</v>
      </c>
    </row>
    <row r="632" spans="1:7" ht="114" customHeight="1">
      <c r="A632" s="17" t="s">
        <v>1166</v>
      </c>
      <c r="B632" s="14" t="s">
        <v>584</v>
      </c>
      <c r="C632" s="14" t="s">
        <v>1168</v>
      </c>
      <c r="D632" s="2"/>
      <c r="E632" s="1">
        <f t="shared" si="65"/>
        <v>70</v>
      </c>
      <c r="F632" s="1">
        <f>F633</f>
        <v>70</v>
      </c>
      <c r="G632" s="1"/>
    </row>
    <row r="633" spans="1:7" ht="112.5" customHeight="1">
      <c r="A633" s="14" t="s">
        <v>1167</v>
      </c>
      <c r="B633" s="14" t="s">
        <v>584</v>
      </c>
      <c r="C633" s="14" t="s">
        <v>1169</v>
      </c>
      <c r="D633" s="14"/>
      <c r="E633" s="3">
        <f t="shared" si="65"/>
        <v>70</v>
      </c>
      <c r="F633" s="3">
        <f>F634</f>
        <v>70</v>
      </c>
      <c r="G633" s="3">
        <f>G634</f>
        <v>0</v>
      </c>
    </row>
    <row r="634" spans="1:7" ht="24" customHeight="1">
      <c r="A634" s="11" t="s">
        <v>55</v>
      </c>
      <c r="B634" s="2" t="s">
        <v>584</v>
      </c>
      <c r="C634" s="2" t="s">
        <v>1170</v>
      </c>
      <c r="D634" s="2"/>
      <c r="E634" s="1">
        <f t="shared" si="65"/>
        <v>70</v>
      </c>
      <c r="F634" s="1">
        <f>F635</f>
        <v>70</v>
      </c>
      <c r="G634" s="1">
        <f>G635</f>
        <v>0</v>
      </c>
    </row>
    <row r="635" spans="1:7" ht="68.25" customHeight="1">
      <c r="A635" s="2" t="s">
        <v>8</v>
      </c>
      <c r="B635" s="2" t="s">
        <v>584</v>
      </c>
      <c r="C635" s="2" t="s">
        <v>1170</v>
      </c>
      <c r="D635" s="2" t="s">
        <v>4</v>
      </c>
      <c r="E635" s="1">
        <f t="shared" si="65"/>
        <v>70</v>
      </c>
      <c r="F635" s="1">
        <v>70</v>
      </c>
      <c r="G635" s="1"/>
    </row>
    <row r="636" spans="1:7" ht="39.75" customHeight="1">
      <c r="A636" s="23" t="s">
        <v>628</v>
      </c>
      <c r="B636" s="14" t="s">
        <v>629</v>
      </c>
      <c r="C636" s="14"/>
      <c r="D636" s="14"/>
      <c r="E636" s="3">
        <f t="shared" si="64"/>
        <v>101774</v>
      </c>
      <c r="F636" s="3">
        <f>F637+F666</f>
        <v>99060</v>
      </c>
      <c r="G636" s="3">
        <f>G637+G666</f>
        <v>2714</v>
      </c>
    </row>
    <row r="637" spans="1:7" ht="87.75" customHeight="1">
      <c r="A637" s="23" t="s">
        <v>958</v>
      </c>
      <c r="B637" s="14" t="s">
        <v>629</v>
      </c>
      <c r="C637" s="14" t="s">
        <v>286</v>
      </c>
      <c r="D637" s="14"/>
      <c r="E637" s="3">
        <f t="shared" si="64"/>
        <v>101752</v>
      </c>
      <c r="F637" s="3">
        <f>F638+F644+F653</f>
        <v>99038</v>
      </c>
      <c r="G637" s="3">
        <f>G638+G644+G653</f>
        <v>2714</v>
      </c>
    </row>
    <row r="638" spans="1:7" ht="57" customHeight="1">
      <c r="A638" s="23" t="s">
        <v>630</v>
      </c>
      <c r="B638" s="14" t="s">
        <v>629</v>
      </c>
      <c r="C638" s="14" t="s">
        <v>559</v>
      </c>
      <c r="D638" s="2"/>
      <c r="E638" s="3">
        <f t="shared" si="64"/>
        <v>6072</v>
      </c>
      <c r="F638" s="3">
        <f aca="true" t="shared" si="66" ref="F638:G640">F639</f>
        <v>5513</v>
      </c>
      <c r="G638" s="3">
        <f t="shared" si="66"/>
        <v>559</v>
      </c>
    </row>
    <row r="639" spans="1:7" ht="158.25" customHeight="1">
      <c r="A639" s="14" t="s">
        <v>874</v>
      </c>
      <c r="B639" s="14" t="s">
        <v>629</v>
      </c>
      <c r="C639" s="14" t="s">
        <v>631</v>
      </c>
      <c r="D639" s="2"/>
      <c r="E639" s="3">
        <f t="shared" si="64"/>
        <v>6072</v>
      </c>
      <c r="F639" s="3">
        <f>F640+F642</f>
        <v>5513</v>
      </c>
      <c r="G639" s="3">
        <f>G640+G642</f>
        <v>559</v>
      </c>
    </row>
    <row r="640" spans="1:7" ht="81.75" customHeight="1">
      <c r="A640" s="10" t="s">
        <v>44</v>
      </c>
      <c r="B640" s="2" t="s">
        <v>629</v>
      </c>
      <c r="C640" s="2" t="s">
        <v>632</v>
      </c>
      <c r="D640" s="2"/>
      <c r="E640" s="1">
        <f t="shared" si="64"/>
        <v>5513</v>
      </c>
      <c r="F640" s="1">
        <f t="shared" si="66"/>
        <v>5513</v>
      </c>
      <c r="G640" s="1">
        <f t="shared" si="66"/>
        <v>0</v>
      </c>
    </row>
    <row r="641" spans="1:7" ht="93" customHeight="1">
      <c r="A641" s="2" t="s">
        <v>9</v>
      </c>
      <c r="B641" s="2" t="s">
        <v>629</v>
      </c>
      <c r="C641" s="2" t="s">
        <v>632</v>
      </c>
      <c r="D641" s="2" t="s">
        <v>10</v>
      </c>
      <c r="E641" s="1">
        <f t="shared" si="64"/>
        <v>5513</v>
      </c>
      <c r="F641" s="1">
        <f>6072-559</f>
        <v>5513</v>
      </c>
      <c r="G641" s="1"/>
    </row>
    <row r="642" spans="1:7" ht="109.5" customHeight="1">
      <c r="A642" s="2" t="s">
        <v>1085</v>
      </c>
      <c r="B642" s="2" t="s">
        <v>629</v>
      </c>
      <c r="C642" s="2" t="s">
        <v>1028</v>
      </c>
      <c r="D642" s="2"/>
      <c r="E642" s="1">
        <f>F642+G642</f>
        <v>559</v>
      </c>
      <c r="F642" s="1">
        <f>F643</f>
        <v>0</v>
      </c>
      <c r="G642" s="1">
        <f>G643</f>
        <v>559</v>
      </c>
    </row>
    <row r="643" spans="1:7" ht="93" customHeight="1">
      <c r="A643" s="2" t="s">
        <v>9</v>
      </c>
      <c r="B643" s="2" t="s">
        <v>629</v>
      </c>
      <c r="C643" s="2" t="s">
        <v>1028</v>
      </c>
      <c r="D643" s="2" t="s">
        <v>10</v>
      </c>
      <c r="E643" s="1">
        <f>F643+G643</f>
        <v>559</v>
      </c>
      <c r="F643" s="1"/>
      <c r="G643" s="1">
        <v>559</v>
      </c>
    </row>
    <row r="644" spans="1:7" ht="57.75" customHeight="1">
      <c r="A644" s="23" t="s">
        <v>633</v>
      </c>
      <c r="B644" s="14" t="s">
        <v>629</v>
      </c>
      <c r="C644" s="14" t="s">
        <v>634</v>
      </c>
      <c r="D644" s="2"/>
      <c r="E644" s="3">
        <f t="shared" si="64"/>
        <v>12557</v>
      </c>
      <c r="F644" s="3">
        <f>F645+F650</f>
        <v>12081</v>
      </c>
      <c r="G644" s="3">
        <f>G645+G650</f>
        <v>476</v>
      </c>
    </row>
    <row r="645" spans="1:7" ht="119.25" customHeight="1">
      <c r="A645" s="23" t="s">
        <v>699</v>
      </c>
      <c r="B645" s="14" t="s">
        <v>629</v>
      </c>
      <c r="C645" s="14" t="s">
        <v>635</v>
      </c>
      <c r="D645" s="2"/>
      <c r="E645" s="3">
        <f t="shared" si="64"/>
        <v>12502</v>
      </c>
      <c r="F645" s="3">
        <f>F646+F648</f>
        <v>12026</v>
      </c>
      <c r="G645" s="3">
        <f>G646+G648</f>
        <v>476</v>
      </c>
    </row>
    <row r="646" spans="1:7" ht="81.75" customHeight="1">
      <c r="A646" s="10" t="s">
        <v>44</v>
      </c>
      <c r="B646" s="2" t="s">
        <v>629</v>
      </c>
      <c r="C646" s="2" t="s">
        <v>636</v>
      </c>
      <c r="D646" s="2"/>
      <c r="E646" s="1">
        <f t="shared" si="64"/>
        <v>12026</v>
      </c>
      <c r="F646" s="1">
        <f>F647</f>
        <v>12026</v>
      </c>
      <c r="G646" s="1">
        <f>G647</f>
        <v>0</v>
      </c>
    </row>
    <row r="647" spans="1:7" ht="93" customHeight="1">
      <c r="A647" s="2" t="s">
        <v>9</v>
      </c>
      <c r="B647" s="2" t="s">
        <v>629</v>
      </c>
      <c r="C647" s="2" t="s">
        <v>636</v>
      </c>
      <c r="D647" s="2" t="s">
        <v>10</v>
      </c>
      <c r="E647" s="1">
        <f t="shared" si="64"/>
        <v>12026</v>
      </c>
      <c r="F647" s="1">
        <f>12502-476</f>
        <v>12026</v>
      </c>
      <c r="G647" s="1"/>
    </row>
    <row r="648" spans="1:7" ht="111" customHeight="1">
      <c r="A648" s="2" t="s">
        <v>1085</v>
      </c>
      <c r="B648" s="2" t="s">
        <v>629</v>
      </c>
      <c r="C648" s="2" t="s">
        <v>1029</v>
      </c>
      <c r="D648" s="2"/>
      <c r="E648" s="1">
        <f>F648+G648</f>
        <v>476</v>
      </c>
      <c r="F648" s="1">
        <f>F649</f>
        <v>0</v>
      </c>
      <c r="G648" s="1">
        <f>G649</f>
        <v>476</v>
      </c>
    </row>
    <row r="649" spans="1:7" ht="93" customHeight="1">
      <c r="A649" s="2" t="s">
        <v>9</v>
      </c>
      <c r="B649" s="2" t="s">
        <v>629</v>
      </c>
      <c r="C649" s="2" t="s">
        <v>1029</v>
      </c>
      <c r="D649" s="2" t="s">
        <v>10</v>
      </c>
      <c r="E649" s="1">
        <f>F649+G649</f>
        <v>476</v>
      </c>
      <c r="F649" s="1"/>
      <c r="G649" s="1">
        <v>476</v>
      </c>
    </row>
    <row r="650" spans="1:7" ht="182.25" customHeight="1">
      <c r="A650" s="23" t="s">
        <v>875</v>
      </c>
      <c r="B650" s="14" t="s">
        <v>629</v>
      </c>
      <c r="C650" s="14" t="s">
        <v>637</v>
      </c>
      <c r="D650" s="2"/>
      <c r="E650" s="3">
        <f t="shared" si="64"/>
        <v>55</v>
      </c>
      <c r="F650" s="3">
        <f>F651</f>
        <v>55</v>
      </c>
      <c r="G650" s="3">
        <f>G651</f>
        <v>0</v>
      </c>
    </row>
    <row r="651" spans="1:7" ht="81.75" customHeight="1">
      <c r="A651" s="10" t="s">
        <v>44</v>
      </c>
      <c r="B651" s="2" t="s">
        <v>629</v>
      </c>
      <c r="C651" s="2" t="s">
        <v>638</v>
      </c>
      <c r="D651" s="2"/>
      <c r="E651" s="1">
        <f t="shared" si="64"/>
        <v>55</v>
      </c>
      <c r="F651" s="1">
        <f>F652</f>
        <v>55</v>
      </c>
      <c r="G651" s="1"/>
    </row>
    <row r="652" spans="1:7" ht="93" customHeight="1">
      <c r="A652" s="2" t="s">
        <v>9</v>
      </c>
      <c r="B652" s="2" t="s">
        <v>629</v>
      </c>
      <c r="C652" s="2" t="s">
        <v>638</v>
      </c>
      <c r="D652" s="2" t="s">
        <v>10</v>
      </c>
      <c r="E652" s="1">
        <f t="shared" si="64"/>
        <v>55</v>
      </c>
      <c r="F652" s="1">
        <v>55</v>
      </c>
      <c r="G652" s="1"/>
    </row>
    <row r="653" spans="1:7" ht="94.5" customHeight="1">
      <c r="A653" s="23" t="s">
        <v>639</v>
      </c>
      <c r="B653" s="14" t="s">
        <v>629</v>
      </c>
      <c r="C653" s="14" t="s">
        <v>640</v>
      </c>
      <c r="D653" s="2"/>
      <c r="E653" s="3">
        <f t="shared" si="64"/>
        <v>83123</v>
      </c>
      <c r="F653" s="3">
        <f>F654+F659</f>
        <v>81444</v>
      </c>
      <c r="G653" s="3">
        <f>G654+G659</f>
        <v>1679</v>
      </c>
    </row>
    <row r="654" spans="1:7" ht="83.25" customHeight="1">
      <c r="A654" s="23" t="s">
        <v>641</v>
      </c>
      <c r="B654" s="14" t="s">
        <v>629</v>
      </c>
      <c r="C654" s="14" t="s">
        <v>642</v>
      </c>
      <c r="D654" s="2"/>
      <c r="E654" s="3">
        <f t="shared" si="64"/>
        <v>11363</v>
      </c>
      <c r="F654" s="3">
        <f>F655</f>
        <v>11363</v>
      </c>
      <c r="G654" s="3">
        <f>G655</f>
        <v>0</v>
      </c>
    </row>
    <row r="655" spans="1:7" ht="69.75" customHeight="1">
      <c r="A655" s="10" t="s">
        <v>65</v>
      </c>
      <c r="B655" s="2" t="s">
        <v>629</v>
      </c>
      <c r="C655" s="2" t="s">
        <v>643</v>
      </c>
      <c r="D655" s="2"/>
      <c r="E655" s="1">
        <f t="shared" si="64"/>
        <v>11363</v>
      </c>
      <c r="F655" s="1">
        <f>F656+F657+F658</f>
        <v>11363</v>
      </c>
      <c r="G655" s="1">
        <f>G656+G657+G658</f>
        <v>0</v>
      </c>
    </row>
    <row r="656" spans="1:7" ht="162.75" customHeight="1">
      <c r="A656" s="19" t="s">
        <v>7</v>
      </c>
      <c r="B656" s="2" t="s">
        <v>629</v>
      </c>
      <c r="C656" s="2" t="s">
        <v>643</v>
      </c>
      <c r="D656" s="2" t="s">
        <v>3</v>
      </c>
      <c r="E656" s="1">
        <f t="shared" si="64"/>
        <v>11075</v>
      </c>
      <c r="F656" s="1">
        <f>8506+1+2569-1</f>
        <v>11075</v>
      </c>
      <c r="G656" s="1"/>
    </row>
    <row r="657" spans="1:7" ht="63.75" customHeight="1">
      <c r="A657" s="2" t="s">
        <v>8</v>
      </c>
      <c r="B657" s="2" t="s">
        <v>629</v>
      </c>
      <c r="C657" s="2" t="s">
        <v>643</v>
      </c>
      <c r="D657" s="2" t="s">
        <v>4</v>
      </c>
      <c r="E657" s="1">
        <f t="shared" si="64"/>
        <v>287</v>
      </c>
      <c r="F657" s="1">
        <f>202+85</f>
        <v>287</v>
      </c>
      <c r="G657" s="1"/>
    </row>
    <row r="658" spans="1:7" ht="39" customHeight="1">
      <c r="A658" s="2" t="s">
        <v>6</v>
      </c>
      <c r="B658" s="2" t="s">
        <v>629</v>
      </c>
      <c r="C658" s="2" t="s">
        <v>643</v>
      </c>
      <c r="D658" s="2" t="s">
        <v>5</v>
      </c>
      <c r="E658" s="1">
        <f t="shared" si="64"/>
        <v>1</v>
      </c>
      <c r="F658" s="1">
        <v>1</v>
      </c>
      <c r="G658" s="1"/>
    </row>
    <row r="659" spans="1:7" ht="129" customHeight="1">
      <c r="A659" s="23" t="s">
        <v>876</v>
      </c>
      <c r="B659" s="14" t="s">
        <v>629</v>
      </c>
      <c r="C659" s="14" t="s">
        <v>644</v>
      </c>
      <c r="D659" s="14"/>
      <c r="E659" s="3">
        <f t="shared" si="64"/>
        <v>71760</v>
      </c>
      <c r="F659" s="3">
        <f>F660+F664</f>
        <v>70081</v>
      </c>
      <c r="G659" s="3">
        <f>G660+G664</f>
        <v>1679</v>
      </c>
    </row>
    <row r="660" spans="1:7" ht="81.75" customHeight="1">
      <c r="A660" s="31" t="s">
        <v>44</v>
      </c>
      <c r="B660" s="2" t="s">
        <v>629</v>
      </c>
      <c r="C660" s="2" t="s">
        <v>645</v>
      </c>
      <c r="D660" s="2"/>
      <c r="E660" s="1">
        <f t="shared" si="64"/>
        <v>70081</v>
      </c>
      <c r="F660" s="1">
        <f>F661+F662+F663</f>
        <v>70081</v>
      </c>
      <c r="G660" s="1">
        <f>G661+G662+G663</f>
        <v>0</v>
      </c>
    </row>
    <row r="661" spans="1:7" ht="161.25" customHeight="1">
      <c r="A661" s="19" t="s">
        <v>7</v>
      </c>
      <c r="B661" s="2" t="s">
        <v>629</v>
      </c>
      <c r="C661" s="2" t="s">
        <v>645</v>
      </c>
      <c r="D661" s="2" t="s">
        <v>3</v>
      </c>
      <c r="E661" s="1">
        <f t="shared" si="64"/>
        <v>64588</v>
      </c>
      <c r="F661" s="1">
        <f>50887+12+15368-1679</f>
        <v>64588</v>
      </c>
      <c r="G661" s="1"/>
    </row>
    <row r="662" spans="1:7" ht="57" customHeight="1">
      <c r="A662" s="2" t="s">
        <v>8</v>
      </c>
      <c r="B662" s="2" t="s">
        <v>629</v>
      </c>
      <c r="C662" s="2" t="s">
        <v>645</v>
      </c>
      <c r="D662" s="2" t="s">
        <v>4</v>
      </c>
      <c r="E662" s="1">
        <f t="shared" si="64"/>
        <v>5492</v>
      </c>
      <c r="F662" s="1">
        <f>2407+3085</f>
        <v>5492</v>
      </c>
      <c r="G662" s="1"/>
    </row>
    <row r="663" spans="1:7" ht="45" customHeight="1">
      <c r="A663" s="2" t="s">
        <v>6</v>
      </c>
      <c r="B663" s="2" t="s">
        <v>629</v>
      </c>
      <c r="C663" s="2" t="s">
        <v>645</v>
      </c>
      <c r="D663" s="2" t="s">
        <v>5</v>
      </c>
      <c r="E663" s="1">
        <f t="shared" si="64"/>
        <v>1</v>
      </c>
      <c r="F663" s="1">
        <v>1</v>
      </c>
      <c r="G663" s="2"/>
    </row>
    <row r="664" spans="1:7" ht="109.5" customHeight="1">
      <c r="A664" s="2" t="s">
        <v>1085</v>
      </c>
      <c r="B664" s="2" t="s">
        <v>629</v>
      </c>
      <c r="C664" s="2" t="s">
        <v>1030</v>
      </c>
      <c r="D664" s="2"/>
      <c r="E664" s="1">
        <f>F664+G664</f>
        <v>1679</v>
      </c>
      <c r="F664" s="1">
        <f>F665</f>
        <v>0</v>
      </c>
      <c r="G664" s="1">
        <f>G665</f>
        <v>1679</v>
      </c>
    </row>
    <row r="665" spans="1:7" ht="156.75" customHeight="1">
      <c r="A665" s="2" t="s">
        <v>7</v>
      </c>
      <c r="B665" s="2" t="s">
        <v>629</v>
      </c>
      <c r="C665" s="2" t="s">
        <v>1030</v>
      </c>
      <c r="D665" s="2" t="s">
        <v>3</v>
      </c>
      <c r="E665" s="1">
        <f>F665+G665</f>
        <v>1679</v>
      </c>
      <c r="F665" s="1"/>
      <c r="G665" s="1">
        <v>1679</v>
      </c>
    </row>
    <row r="666" spans="1:7" ht="92.25" customHeight="1">
      <c r="A666" s="23" t="s">
        <v>960</v>
      </c>
      <c r="B666" s="14" t="s">
        <v>629</v>
      </c>
      <c r="C666" s="14" t="s">
        <v>426</v>
      </c>
      <c r="D666" s="14"/>
      <c r="E666" s="3">
        <f t="shared" si="64"/>
        <v>22</v>
      </c>
      <c r="F666" s="3">
        <f aca="true" t="shared" si="67" ref="F666:G668">F667</f>
        <v>22</v>
      </c>
      <c r="G666" s="3">
        <f t="shared" si="67"/>
        <v>0</v>
      </c>
    </row>
    <row r="667" spans="1:7" ht="84" customHeight="1">
      <c r="A667" s="23" t="s">
        <v>571</v>
      </c>
      <c r="B667" s="14" t="s">
        <v>629</v>
      </c>
      <c r="C667" s="14" t="s">
        <v>524</v>
      </c>
      <c r="D667" s="14"/>
      <c r="E667" s="3">
        <f t="shared" si="64"/>
        <v>22</v>
      </c>
      <c r="F667" s="3">
        <f t="shared" si="67"/>
        <v>22</v>
      </c>
      <c r="G667" s="3">
        <f t="shared" si="67"/>
        <v>0</v>
      </c>
    </row>
    <row r="668" spans="1:7" ht="57.75" customHeight="1">
      <c r="A668" s="23" t="s">
        <v>525</v>
      </c>
      <c r="B668" s="14" t="s">
        <v>629</v>
      </c>
      <c r="C668" s="14" t="s">
        <v>526</v>
      </c>
      <c r="D668" s="2"/>
      <c r="E668" s="3">
        <f t="shared" si="64"/>
        <v>22</v>
      </c>
      <c r="F668" s="3">
        <f t="shared" si="67"/>
        <v>22</v>
      </c>
      <c r="G668" s="3">
        <f t="shared" si="67"/>
        <v>0</v>
      </c>
    </row>
    <row r="669" spans="1:7" ht="81.75" customHeight="1">
      <c r="A669" s="10" t="s">
        <v>44</v>
      </c>
      <c r="B669" s="2" t="s">
        <v>629</v>
      </c>
      <c r="C669" s="2" t="s">
        <v>527</v>
      </c>
      <c r="D669" s="2"/>
      <c r="E669" s="1">
        <f t="shared" si="64"/>
        <v>22</v>
      </c>
      <c r="F669" s="1">
        <f>F670+F671</f>
        <v>22</v>
      </c>
      <c r="G669" s="1">
        <f>G670+G671</f>
        <v>0</v>
      </c>
    </row>
    <row r="670" spans="1:7" ht="59.25" customHeight="1">
      <c r="A670" s="2" t="s">
        <v>8</v>
      </c>
      <c r="B670" s="2" t="s">
        <v>629</v>
      </c>
      <c r="C670" s="2" t="s">
        <v>527</v>
      </c>
      <c r="D670" s="2" t="s">
        <v>4</v>
      </c>
      <c r="E670" s="1">
        <f t="shared" si="64"/>
        <v>8</v>
      </c>
      <c r="F670" s="1">
        <v>8</v>
      </c>
      <c r="G670" s="1"/>
    </row>
    <row r="671" spans="1:7" ht="90" customHeight="1">
      <c r="A671" s="2" t="s">
        <v>9</v>
      </c>
      <c r="B671" s="2" t="s">
        <v>629</v>
      </c>
      <c r="C671" s="2" t="s">
        <v>527</v>
      </c>
      <c r="D671" s="2" t="s">
        <v>10</v>
      </c>
      <c r="E671" s="1">
        <f aca="true" t="shared" si="68" ref="E671:E694">F671+G671</f>
        <v>14</v>
      </c>
      <c r="F671" s="1">
        <v>14</v>
      </c>
      <c r="G671" s="1"/>
    </row>
    <row r="672" spans="1:7" ht="21" customHeight="1">
      <c r="A672" s="16" t="s">
        <v>15</v>
      </c>
      <c r="B672" s="14" t="s">
        <v>16</v>
      </c>
      <c r="C672" s="14"/>
      <c r="D672" s="14"/>
      <c r="E672" s="3">
        <f t="shared" si="68"/>
        <v>470276</v>
      </c>
      <c r="F672" s="3">
        <f>F673+F779</f>
        <v>368091</v>
      </c>
      <c r="G672" s="3">
        <f>G673+G779</f>
        <v>102185</v>
      </c>
    </row>
    <row r="673" spans="1:7" ht="23.25" customHeight="1">
      <c r="A673" s="16" t="s">
        <v>17</v>
      </c>
      <c r="B673" s="14" t="s">
        <v>18</v>
      </c>
      <c r="C673" s="14"/>
      <c r="D673" s="14"/>
      <c r="E673" s="3">
        <f t="shared" si="68"/>
        <v>414217</v>
      </c>
      <c r="F673" s="3">
        <f>F684+F689+F674+F679+F774</f>
        <v>316732</v>
      </c>
      <c r="G673" s="3">
        <f>G684+G689+G674+G679+G774</f>
        <v>97485</v>
      </c>
    </row>
    <row r="674" spans="1:7" ht="122.25" customHeight="1">
      <c r="A674" s="17" t="s">
        <v>946</v>
      </c>
      <c r="B674" s="14" t="s">
        <v>18</v>
      </c>
      <c r="C674" s="14" t="s">
        <v>70</v>
      </c>
      <c r="D674" s="14"/>
      <c r="E674" s="3">
        <f t="shared" si="68"/>
        <v>75</v>
      </c>
      <c r="F674" s="3">
        <f>F675</f>
        <v>75</v>
      </c>
      <c r="G674" s="3"/>
    </row>
    <row r="675" spans="1:7" ht="159" customHeight="1">
      <c r="A675" s="14" t="s">
        <v>1083</v>
      </c>
      <c r="B675" s="14" t="s">
        <v>18</v>
      </c>
      <c r="C675" s="14" t="s">
        <v>834</v>
      </c>
      <c r="D675" s="14"/>
      <c r="E675" s="3">
        <f t="shared" si="68"/>
        <v>75</v>
      </c>
      <c r="F675" s="3">
        <f>F676</f>
        <v>75</v>
      </c>
      <c r="G675" s="3"/>
    </row>
    <row r="676" spans="1:7" ht="327" customHeight="1">
      <c r="A676" s="23" t="s">
        <v>1084</v>
      </c>
      <c r="B676" s="14" t="s">
        <v>18</v>
      </c>
      <c r="C676" s="14" t="s">
        <v>835</v>
      </c>
      <c r="D676" s="14"/>
      <c r="E676" s="3">
        <f t="shared" si="68"/>
        <v>75</v>
      </c>
      <c r="F676" s="3">
        <f>F677</f>
        <v>75</v>
      </c>
      <c r="G676" s="3"/>
    </row>
    <row r="677" spans="1:7" ht="78.75" customHeight="1">
      <c r="A677" s="19" t="s">
        <v>37</v>
      </c>
      <c r="B677" s="2" t="s">
        <v>18</v>
      </c>
      <c r="C677" s="2" t="s">
        <v>1052</v>
      </c>
      <c r="D677" s="14"/>
      <c r="E677" s="1">
        <f t="shared" si="68"/>
        <v>75</v>
      </c>
      <c r="F677" s="1">
        <v>75</v>
      </c>
      <c r="G677" s="1"/>
    </row>
    <row r="678" spans="1:7" ht="82.5" customHeight="1">
      <c r="A678" s="2" t="s">
        <v>9</v>
      </c>
      <c r="B678" s="2" t="s">
        <v>18</v>
      </c>
      <c r="C678" s="2" t="s">
        <v>1052</v>
      </c>
      <c r="D678" s="2" t="s">
        <v>10</v>
      </c>
      <c r="E678" s="1">
        <f t="shared" si="68"/>
        <v>75</v>
      </c>
      <c r="F678" s="1">
        <v>75</v>
      </c>
      <c r="G678" s="1"/>
    </row>
    <row r="679" spans="1:7" ht="82.5" customHeight="1">
      <c r="A679" s="17" t="s">
        <v>958</v>
      </c>
      <c r="B679" s="14" t="s">
        <v>18</v>
      </c>
      <c r="C679" s="14" t="s">
        <v>286</v>
      </c>
      <c r="D679" s="2"/>
      <c r="E679" s="3">
        <f t="shared" si="68"/>
        <v>70</v>
      </c>
      <c r="F679" s="3">
        <f aca="true" t="shared" si="69" ref="F679:G682">F680</f>
        <v>7</v>
      </c>
      <c r="G679" s="3">
        <f t="shared" si="69"/>
        <v>63</v>
      </c>
    </row>
    <row r="680" spans="1:7" ht="72" customHeight="1">
      <c r="A680" s="17" t="s">
        <v>1126</v>
      </c>
      <c r="B680" s="14" t="s">
        <v>18</v>
      </c>
      <c r="C680" s="14" t="s">
        <v>559</v>
      </c>
      <c r="D680" s="2"/>
      <c r="E680" s="3">
        <f t="shared" si="68"/>
        <v>70</v>
      </c>
      <c r="F680" s="3">
        <f t="shared" si="69"/>
        <v>7</v>
      </c>
      <c r="G680" s="3">
        <f t="shared" si="69"/>
        <v>63</v>
      </c>
    </row>
    <row r="681" spans="1:7" ht="153" customHeight="1">
      <c r="A681" s="23" t="s">
        <v>1149</v>
      </c>
      <c r="B681" s="14" t="s">
        <v>18</v>
      </c>
      <c r="C681" s="14" t="s">
        <v>1150</v>
      </c>
      <c r="D681" s="14"/>
      <c r="E681" s="3">
        <f t="shared" si="68"/>
        <v>70</v>
      </c>
      <c r="F681" s="3">
        <f t="shared" si="69"/>
        <v>7</v>
      </c>
      <c r="G681" s="3">
        <f t="shared" si="69"/>
        <v>63</v>
      </c>
    </row>
    <row r="682" spans="1:7" ht="136.5" customHeight="1">
      <c r="A682" s="10" t="s">
        <v>1146</v>
      </c>
      <c r="B682" s="2" t="s">
        <v>18</v>
      </c>
      <c r="C682" s="2" t="s">
        <v>1151</v>
      </c>
      <c r="D682" s="2"/>
      <c r="E682" s="1">
        <f t="shared" si="68"/>
        <v>70</v>
      </c>
      <c r="F682" s="1">
        <f t="shared" si="69"/>
        <v>7</v>
      </c>
      <c r="G682" s="1">
        <f t="shared" si="69"/>
        <v>63</v>
      </c>
    </row>
    <row r="683" spans="1:7" ht="82.5" customHeight="1">
      <c r="A683" s="2" t="s">
        <v>9</v>
      </c>
      <c r="B683" s="2" t="s">
        <v>18</v>
      </c>
      <c r="C683" s="2" t="s">
        <v>1151</v>
      </c>
      <c r="D683" s="2" t="s">
        <v>10</v>
      </c>
      <c r="E683" s="1">
        <f t="shared" si="68"/>
        <v>70</v>
      </c>
      <c r="F683" s="1">
        <v>7</v>
      </c>
      <c r="G683" s="1">
        <v>63</v>
      </c>
    </row>
    <row r="684" spans="1:7" ht="101.25" customHeight="1">
      <c r="A684" s="17" t="s">
        <v>944</v>
      </c>
      <c r="B684" s="14" t="s">
        <v>18</v>
      </c>
      <c r="C684" s="14" t="s">
        <v>27</v>
      </c>
      <c r="D684" s="14"/>
      <c r="E684" s="3">
        <f t="shared" si="68"/>
        <v>161</v>
      </c>
      <c r="F684" s="3">
        <f aca="true" t="shared" si="70" ref="F684:G687">F685</f>
        <v>161</v>
      </c>
      <c r="G684" s="3">
        <f t="shared" si="70"/>
        <v>0</v>
      </c>
    </row>
    <row r="685" spans="1:7" ht="66" customHeight="1">
      <c r="A685" s="17" t="s">
        <v>984</v>
      </c>
      <c r="B685" s="14" t="s">
        <v>18</v>
      </c>
      <c r="C685" s="14" t="s">
        <v>28</v>
      </c>
      <c r="D685" s="14"/>
      <c r="E685" s="3">
        <f t="shared" si="68"/>
        <v>161</v>
      </c>
      <c r="F685" s="3">
        <f t="shared" si="70"/>
        <v>161</v>
      </c>
      <c r="G685" s="3">
        <f t="shared" si="70"/>
        <v>0</v>
      </c>
    </row>
    <row r="686" spans="1:7" ht="135.75" customHeight="1">
      <c r="A686" s="17" t="s">
        <v>29</v>
      </c>
      <c r="B686" s="14" t="s">
        <v>18</v>
      </c>
      <c r="C686" s="14" t="s">
        <v>30</v>
      </c>
      <c r="D686" s="32"/>
      <c r="E686" s="3">
        <f t="shared" si="68"/>
        <v>161</v>
      </c>
      <c r="F686" s="3">
        <f t="shared" si="70"/>
        <v>161</v>
      </c>
      <c r="G686" s="3">
        <f t="shared" si="70"/>
        <v>0</v>
      </c>
    </row>
    <row r="687" spans="1:7" ht="30" customHeight="1">
      <c r="A687" s="2" t="s">
        <v>31</v>
      </c>
      <c r="B687" s="2" t="s">
        <v>18</v>
      </c>
      <c r="C687" s="2" t="s">
        <v>32</v>
      </c>
      <c r="D687" s="14"/>
      <c r="E687" s="1">
        <f t="shared" si="68"/>
        <v>161</v>
      </c>
      <c r="F687" s="1">
        <f t="shared" si="70"/>
        <v>161</v>
      </c>
      <c r="G687" s="1">
        <f t="shared" si="70"/>
        <v>0</v>
      </c>
    </row>
    <row r="688" spans="1:7" ht="93" customHeight="1">
      <c r="A688" s="2" t="s">
        <v>9</v>
      </c>
      <c r="B688" s="2" t="s">
        <v>18</v>
      </c>
      <c r="C688" s="2" t="s">
        <v>32</v>
      </c>
      <c r="D688" s="2" t="s">
        <v>10</v>
      </c>
      <c r="E688" s="1">
        <f t="shared" si="68"/>
        <v>161</v>
      </c>
      <c r="F688" s="1">
        <v>161</v>
      </c>
      <c r="G688" s="1"/>
    </row>
    <row r="689" spans="1:7" ht="89.25" customHeight="1">
      <c r="A689" s="17" t="s">
        <v>943</v>
      </c>
      <c r="B689" s="14" t="s">
        <v>18</v>
      </c>
      <c r="C689" s="14" t="s">
        <v>33</v>
      </c>
      <c r="D689" s="14"/>
      <c r="E689" s="3">
        <f t="shared" si="68"/>
        <v>413579</v>
      </c>
      <c r="F689" s="3">
        <f>F690+F712+F728+F757+F761</f>
        <v>316456</v>
      </c>
      <c r="G689" s="3">
        <f>G690+G712+G728+G757+G761</f>
        <v>97123</v>
      </c>
    </row>
    <row r="690" spans="1:7" ht="52.5" customHeight="1">
      <c r="A690" s="17" t="s">
        <v>34</v>
      </c>
      <c r="B690" s="14" t="s">
        <v>18</v>
      </c>
      <c r="C690" s="14" t="s">
        <v>35</v>
      </c>
      <c r="D690" s="14"/>
      <c r="E690" s="3">
        <f t="shared" si="68"/>
        <v>62468</v>
      </c>
      <c r="F690" s="3">
        <f>F691+F709+F702</f>
        <v>52687</v>
      </c>
      <c r="G690" s="3">
        <f>G691+G709+G702</f>
        <v>9781</v>
      </c>
    </row>
    <row r="691" spans="1:7" ht="108" customHeight="1">
      <c r="A691" s="17" t="s">
        <v>706</v>
      </c>
      <c r="B691" s="14" t="s">
        <v>18</v>
      </c>
      <c r="C691" s="14" t="s">
        <v>36</v>
      </c>
      <c r="D691" s="32"/>
      <c r="E691" s="3">
        <f t="shared" si="68"/>
        <v>54949</v>
      </c>
      <c r="F691" s="3">
        <f>F692+F696+F698+F700</f>
        <v>52277</v>
      </c>
      <c r="G691" s="3">
        <f>G692+G696+G698+G700</f>
        <v>2672</v>
      </c>
    </row>
    <row r="692" spans="1:7" ht="81.75" customHeight="1">
      <c r="A692" s="11" t="s">
        <v>37</v>
      </c>
      <c r="B692" s="2" t="s">
        <v>18</v>
      </c>
      <c r="C692" s="2" t="s">
        <v>38</v>
      </c>
      <c r="D692" s="3"/>
      <c r="E692" s="1">
        <f t="shared" si="68"/>
        <v>50959</v>
      </c>
      <c r="F692" s="1">
        <f>F693+F694+F695</f>
        <v>50959</v>
      </c>
      <c r="G692" s="1">
        <f>G693+G694</f>
        <v>0</v>
      </c>
    </row>
    <row r="693" spans="1:7" ht="160.5" customHeight="1">
      <c r="A693" s="19" t="s">
        <v>7</v>
      </c>
      <c r="B693" s="2" t="s">
        <v>18</v>
      </c>
      <c r="C693" s="2" t="s">
        <v>38</v>
      </c>
      <c r="D693" s="2" t="s">
        <v>3</v>
      </c>
      <c r="E693" s="1">
        <f t="shared" si="68"/>
        <v>46304</v>
      </c>
      <c r="F693" s="1">
        <f>46669+60-425</f>
        <v>46304</v>
      </c>
      <c r="G693" s="1">
        <v>0</v>
      </c>
    </row>
    <row r="694" spans="1:7" ht="60.75" customHeight="1">
      <c r="A694" s="2" t="s">
        <v>8</v>
      </c>
      <c r="B694" s="2" t="s">
        <v>18</v>
      </c>
      <c r="C694" s="2" t="s">
        <v>38</v>
      </c>
      <c r="D694" s="2" t="s">
        <v>4</v>
      </c>
      <c r="E694" s="1">
        <f t="shared" si="68"/>
        <v>4104</v>
      </c>
      <c r="F694" s="1">
        <f>4170-60-6</f>
        <v>4104</v>
      </c>
      <c r="G694" s="1">
        <v>0</v>
      </c>
    </row>
    <row r="695" spans="1:7" ht="39" customHeight="1">
      <c r="A695" s="2" t="s">
        <v>6</v>
      </c>
      <c r="B695" s="2" t="s">
        <v>18</v>
      </c>
      <c r="C695" s="2" t="s">
        <v>38</v>
      </c>
      <c r="D695" s="2" t="s">
        <v>5</v>
      </c>
      <c r="E695" s="1">
        <f aca="true" t="shared" si="71" ref="E695:E711">F695+G695</f>
        <v>551</v>
      </c>
      <c r="F695" s="1">
        <v>551</v>
      </c>
      <c r="G695" s="1"/>
    </row>
    <row r="696" spans="1:7" ht="65.25" customHeight="1">
      <c r="A696" s="2" t="s">
        <v>926</v>
      </c>
      <c r="B696" s="2" t="s">
        <v>18</v>
      </c>
      <c r="C696" s="2" t="s">
        <v>927</v>
      </c>
      <c r="D696" s="2"/>
      <c r="E696" s="1">
        <f t="shared" si="71"/>
        <v>1318</v>
      </c>
      <c r="F696" s="1">
        <f>F697</f>
        <v>0</v>
      </c>
      <c r="G696" s="1">
        <f>G697</f>
        <v>1318</v>
      </c>
    </row>
    <row r="697" spans="1:7" ht="162" customHeight="1">
      <c r="A697" s="19" t="s">
        <v>7</v>
      </c>
      <c r="B697" s="2" t="s">
        <v>18</v>
      </c>
      <c r="C697" s="2" t="s">
        <v>927</v>
      </c>
      <c r="D697" s="2" t="s">
        <v>3</v>
      </c>
      <c r="E697" s="1">
        <f t="shared" si="71"/>
        <v>1318</v>
      </c>
      <c r="F697" s="1"/>
      <c r="G697" s="1">
        <v>1318</v>
      </c>
    </row>
    <row r="698" spans="1:7" ht="65.25" customHeight="1">
      <c r="A698" s="19" t="s">
        <v>926</v>
      </c>
      <c r="B698" s="2" t="s">
        <v>18</v>
      </c>
      <c r="C698" s="2" t="s">
        <v>928</v>
      </c>
      <c r="D698" s="2"/>
      <c r="E698" s="1">
        <f t="shared" si="71"/>
        <v>1318</v>
      </c>
      <c r="F698" s="1">
        <f>F699</f>
        <v>1318</v>
      </c>
      <c r="G698" s="1">
        <f>G699</f>
        <v>0</v>
      </c>
    </row>
    <row r="699" spans="1:7" ht="168" customHeight="1">
      <c r="A699" s="19" t="s">
        <v>7</v>
      </c>
      <c r="B699" s="2" t="s">
        <v>18</v>
      </c>
      <c r="C699" s="2" t="s">
        <v>928</v>
      </c>
      <c r="D699" s="2" t="s">
        <v>3</v>
      </c>
      <c r="E699" s="1">
        <f t="shared" si="71"/>
        <v>1318</v>
      </c>
      <c r="F699" s="1">
        <v>1318</v>
      </c>
      <c r="G699" s="1"/>
    </row>
    <row r="700" spans="1:7" ht="91.5" customHeight="1">
      <c r="A700" s="19" t="s">
        <v>1085</v>
      </c>
      <c r="B700" s="2" t="s">
        <v>18</v>
      </c>
      <c r="C700" s="2" t="s">
        <v>1086</v>
      </c>
      <c r="D700" s="2"/>
      <c r="E700" s="1">
        <f>F700+G700</f>
        <v>1354</v>
      </c>
      <c r="F700" s="1">
        <f>F701</f>
        <v>0</v>
      </c>
      <c r="G700" s="1">
        <f>G701</f>
        <v>1354</v>
      </c>
    </row>
    <row r="701" spans="1:7" ht="176.25" customHeight="1">
      <c r="A701" s="19" t="s">
        <v>7</v>
      </c>
      <c r="B701" s="2" t="s">
        <v>18</v>
      </c>
      <c r="C701" s="2" t="s">
        <v>1086</v>
      </c>
      <c r="D701" s="2" t="s">
        <v>3</v>
      </c>
      <c r="E701" s="1">
        <f>F701+G701</f>
        <v>1354</v>
      </c>
      <c r="F701" s="1"/>
      <c r="G701" s="1">
        <v>1354</v>
      </c>
    </row>
    <row r="702" spans="1:7" ht="91.5" customHeight="1">
      <c r="A702" s="17" t="s">
        <v>1031</v>
      </c>
      <c r="B702" s="14" t="s">
        <v>18</v>
      </c>
      <c r="C702" s="14" t="s">
        <v>1032</v>
      </c>
      <c r="D702" s="2"/>
      <c r="E702" s="3">
        <f t="shared" si="71"/>
        <v>7410</v>
      </c>
      <c r="F702" s="3">
        <f>F703+F705+F707</f>
        <v>399</v>
      </c>
      <c r="G702" s="3">
        <f>G703+G705+G707</f>
        <v>7011</v>
      </c>
    </row>
    <row r="703" spans="1:7" ht="130.5" customHeight="1">
      <c r="A703" s="2" t="s">
        <v>844</v>
      </c>
      <c r="B703" s="2" t="s">
        <v>18</v>
      </c>
      <c r="C703" s="2" t="s">
        <v>1033</v>
      </c>
      <c r="D703" s="2"/>
      <c r="E703" s="1">
        <f t="shared" si="71"/>
        <v>7011</v>
      </c>
      <c r="F703" s="1">
        <f>F704</f>
        <v>0</v>
      </c>
      <c r="G703" s="1">
        <f>G704</f>
        <v>7011</v>
      </c>
    </row>
    <row r="704" spans="1:7" ht="62.25" customHeight="1">
      <c r="A704" s="2" t="s">
        <v>8</v>
      </c>
      <c r="B704" s="2" t="s">
        <v>18</v>
      </c>
      <c r="C704" s="2" t="s">
        <v>1033</v>
      </c>
      <c r="D704" s="2" t="s">
        <v>4</v>
      </c>
      <c r="E704" s="1">
        <f t="shared" si="71"/>
        <v>7011</v>
      </c>
      <c r="F704" s="1"/>
      <c r="G704" s="1">
        <v>7011</v>
      </c>
    </row>
    <row r="705" spans="1:7" ht="32.25" customHeight="1">
      <c r="A705" s="2" t="s">
        <v>39</v>
      </c>
      <c r="B705" s="2" t="s">
        <v>18</v>
      </c>
      <c r="C705" s="2" t="s">
        <v>1062</v>
      </c>
      <c r="D705" s="2"/>
      <c r="E705" s="1">
        <f t="shared" si="71"/>
        <v>30</v>
      </c>
      <c r="F705" s="1">
        <f>F706</f>
        <v>30</v>
      </c>
      <c r="G705" s="1">
        <f>G706</f>
        <v>0</v>
      </c>
    </row>
    <row r="706" spans="1:7" ht="62.25" customHeight="1">
      <c r="A706" s="2" t="s">
        <v>8</v>
      </c>
      <c r="B706" s="2" t="s">
        <v>18</v>
      </c>
      <c r="C706" s="2" t="s">
        <v>1062</v>
      </c>
      <c r="D706" s="2" t="s">
        <v>4</v>
      </c>
      <c r="E706" s="1">
        <f t="shared" si="71"/>
        <v>30</v>
      </c>
      <c r="F706" s="1">
        <v>30</v>
      </c>
      <c r="G706" s="1"/>
    </row>
    <row r="707" spans="1:7" ht="141" customHeight="1">
      <c r="A707" s="2" t="s">
        <v>844</v>
      </c>
      <c r="B707" s="2" t="s">
        <v>18</v>
      </c>
      <c r="C707" s="2" t="s">
        <v>1034</v>
      </c>
      <c r="D707" s="2"/>
      <c r="E707" s="1">
        <f t="shared" si="71"/>
        <v>369</v>
      </c>
      <c r="F707" s="1">
        <f>F708</f>
        <v>369</v>
      </c>
      <c r="G707" s="1">
        <f>G708</f>
        <v>0</v>
      </c>
    </row>
    <row r="708" spans="1:7" ht="66" customHeight="1">
      <c r="A708" s="2" t="s">
        <v>8</v>
      </c>
      <c r="B708" s="2" t="s">
        <v>18</v>
      </c>
      <c r="C708" s="2" t="s">
        <v>1034</v>
      </c>
      <c r="D708" s="2" t="s">
        <v>4</v>
      </c>
      <c r="E708" s="1">
        <f t="shared" si="71"/>
        <v>369</v>
      </c>
      <c r="F708" s="1">
        <v>369</v>
      </c>
      <c r="G708" s="1"/>
    </row>
    <row r="709" spans="1:7" ht="87" customHeight="1">
      <c r="A709" s="17" t="s">
        <v>1152</v>
      </c>
      <c r="B709" s="14" t="s">
        <v>18</v>
      </c>
      <c r="C709" s="14" t="s">
        <v>1153</v>
      </c>
      <c r="D709" s="14"/>
      <c r="E709" s="3">
        <f t="shared" si="71"/>
        <v>109</v>
      </c>
      <c r="F709" s="3">
        <f>F710</f>
        <v>11</v>
      </c>
      <c r="G709" s="3">
        <f>G710</f>
        <v>98</v>
      </c>
    </row>
    <row r="710" spans="1:7" ht="149.25" customHeight="1">
      <c r="A710" s="11" t="s">
        <v>1147</v>
      </c>
      <c r="B710" s="2" t="s">
        <v>18</v>
      </c>
      <c r="C710" s="2" t="s">
        <v>1154</v>
      </c>
      <c r="D710" s="14"/>
      <c r="E710" s="1">
        <f t="shared" si="71"/>
        <v>109</v>
      </c>
      <c r="F710" s="1">
        <f>F711</f>
        <v>11</v>
      </c>
      <c r="G710" s="1">
        <f>G711</f>
        <v>98</v>
      </c>
    </row>
    <row r="711" spans="1:7" ht="63" customHeight="1">
      <c r="A711" s="2" t="s">
        <v>8</v>
      </c>
      <c r="B711" s="2" t="s">
        <v>18</v>
      </c>
      <c r="C711" s="2" t="s">
        <v>1154</v>
      </c>
      <c r="D711" s="2" t="s">
        <v>4</v>
      </c>
      <c r="E711" s="1">
        <f t="shared" si="71"/>
        <v>109</v>
      </c>
      <c r="F711" s="1">
        <f>5+6</f>
        <v>11</v>
      </c>
      <c r="G711" s="1">
        <v>98</v>
      </c>
    </row>
    <row r="712" spans="1:7" ht="47.25" customHeight="1">
      <c r="A712" s="17" t="s">
        <v>41</v>
      </c>
      <c r="B712" s="14" t="s">
        <v>18</v>
      </c>
      <c r="C712" s="14" t="s">
        <v>42</v>
      </c>
      <c r="D712" s="14"/>
      <c r="E712" s="3">
        <f>F712+G712</f>
        <v>39204</v>
      </c>
      <c r="F712" s="3">
        <f>F713</f>
        <v>37175</v>
      </c>
      <c r="G712" s="3">
        <f>G713</f>
        <v>2029</v>
      </c>
    </row>
    <row r="713" spans="1:7" ht="84" customHeight="1">
      <c r="A713" s="24" t="s">
        <v>705</v>
      </c>
      <c r="B713" s="14" t="s">
        <v>18</v>
      </c>
      <c r="C713" s="14" t="s">
        <v>43</v>
      </c>
      <c r="D713" s="14"/>
      <c r="E713" s="3">
        <f aca="true" t="shared" si="72" ref="E713:E724">F713+G713</f>
        <v>39204</v>
      </c>
      <c r="F713" s="3">
        <f>F714+F719+F722+F725</f>
        <v>37175</v>
      </c>
      <c r="G713" s="3">
        <f>G714+G719+G722+G725</f>
        <v>2029</v>
      </c>
    </row>
    <row r="714" spans="1:7" ht="81.75" customHeight="1">
      <c r="A714" s="11" t="s">
        <v>44</v>
      </c>
      <c r="B714" s="2" t="s">
        <v>18</v>
      </c>
      <c r="C714" s="2" t="s">
        <v>45</v>
      </c>
      <c r="D714" s="2"/>
      <c r="E714" s="1">
        <f t="shared" si="72"/>
        <v>36174</v>
      </c>
      <c r="F714" s="1">
        <f>F715+F716+F717+F718</f>
        <v>36174</v>
      </c>
      <c r="G714" s="1">
        <f>G715+G716+G717+G718</f>
        <v>0</v>
      </c>
    </row>
    <row r="715" spans="1:7" ht="168" customHeight="1">
      <c r="A715" s="19" t="s">
        <v>7</v>
      </c>
      <c r="B715" s="2" t="s">
        <v>18</v>
      </c>
      <c r="C715" s="2" t="s">
        <v>45</v>
      </c>
      <c r="D715" s="2" t="s">
        <v>3</v>
      </c>
      <c r="E715" s="1">
        <f t="shared" si="72"/>
        <v>19463</v>
      </c>
      <c r="F715" s="1">
        <v>19463</v>
      </c>
      <c r="G715" s="1">
        <v>0</v>
      </c>
    </row>
    <row r="716" spans="1:7" ht="57" customHeight="1">
      <c r="A716" s="2" t="s">
        <v>8</v>
      </c>
      <c r="B716" s="2" t="s">
        <v>18</v>
      </c>
      <c r="C716" s="2" t="s">
        <v>45</v>
      </c>
      <c r="D716" s="2" t="s">
        <v>4</v>
      </c>
      <c r="E716" s="1">
        <f t="shared" si="72"/>
        <v>2340</v>
      </c>
      <c r="F716" s="1">
        <v>2340</v>
      </c>
      <c r="G716" s="1">
        <v>0</v>
      </c>
    </row>
    <row r="717" spans="1:7" ht="93" customHeight="1">
      <c r="A717" s="2" t="s">
        <v>9</v>
      </c>
      <c r="B717" s="2" t="s">
        <v>18</v>
      </c>
      <c r="C717" s="2" t="s">
        <v>45</v>
      </c>
      <c r="D717" s="2" t="s">
        <v>10</v>
      </c>
      <c r="E717" s="1">
        <f t="shared" si="72"/>
        <v>14218</v>
      </c>
      <c r="F717" s="1">
        <v>14218</v>
      </c>
      <c r="G717" s="1">
        <v>0</v>
      </c>
    </row>
    <row r="718" spans="1:7" ht="35.25" customHeight="1">
      <c r="A718" s="2" t="s">
        <v>6</v>
      </c>
      <c r="B718" s="2" t="s">
        <v>18</v>
      </c>
      <c r="C718" s="2" t="s">
        <v>45</v>
      </c>
      <c r="D718" s="2" t="s">
        <v>5</v>
      </c>
      <c r="E718" s="1">
        <f t="shared" si="72"/>
        <v>153</v>
      </c>
      <c r="F718" s="1">
        <v>153</v>
      </c>
      <c r="G718" s="1"/>
    </row>
    <row r="719" spans="1:7" ht="66" customHeight="1">
      <c r="A719" s="2" t="s">
        <v>926</v>
      </c>
      <c r="B719" s="2" t="s">
        <v>18</v>
      </c>
      <c r="C719" s="2" t="s">
        <v>929</v>
      </c>
      <c r="D719" s="2"/>
      <c r="E719" s="1">
        <f t="shared" si="72"/>
        <v>1001</v>
      </c>
      <c r="F719" s="1">
        <f>F720+F721</f>
        <v>0</v>
      </c>
      <c r="G719" s="1">
        <f>G720+G721</f>
        <v>1001</v>
      </c>
    </row>
    <row r="720" spans="1:7" ht="162.75" customHeight="1">
      <c r="A720" s="19" t="s">
        <v>7</v>
      </c>
      <c r="B720" s="2" t="s">
        <v>18</v>
      </c>
      <c r="C720" s="2" t="s">
        <v>929</v>
      </c>
      <c r="D720" s="2" t="s">
        <v>3</v>
      </c>
      <c r="E720" s="1">
        <f t="shared" si="72"/>
        <v>549</v>
      </c>
      <c r="F720" s="1"/>
      <c r="G720" s="1">
        <v>549</v>
      </c>
    </row>
    <row r="721" spans="1:7" ht="88.5" customHeight="1">
      <c r="A721" s="2" t="s">
        <v>9</v>
      </c>
      <c r="B721" s="2" t="s">
        <v>18</v>
      </c>
      <c r="C721" s="2" t="s">
        <v>929</v>
      </c>
      <c r="D721" s="2" t="s">
        <v>10</v>
      </c>
      <c r="E721" s="1">
        <f t="shared" si="72"/>
        <v>452</v>
      </c>
      <c r="F721" s="1"/>
      <c r="G721" s="1">
        <v>452</v>
      </c>
    </row>
    <row r="722" spans="1:7" ht="62.25" customHeight="1">
      <c r="A722" s="2" t="s">
        <v>926</v>
      </c>
      <c r="B722" s="2" t="s">
        <v>18</v>
      </c>
      <c r="C722" s="2" t="s">
        <v>930</v>
      </c>
      <c r="D722" s="2"/>
      <c r="E722" s="1">
        <f t="shared" si="72"/>
        <v>1001</v>
      </c>
      <c r="F722" s="1">
        <f>F723+F724</f>
        <v>1001</v>
      </c>
      <c r="G722" s="1">
        <f>G723+G724</f>
        <v>0</v>
      </c>
    </row>
    <row r="723" spans="1:7" ht="160.5" customHeight="1">
      <c r="A723" s="19" t="s">
        <v>7</v>
      </c>
      <c r="B723" s="2" t="s">
        <v>18</v>
      </c>
      <c r="C723" s="2" t="s">
        <v>930</v>
      </c>
      <c r="D723" s="2" t="s">
        <v>3</v>
      </c>
      <c r="E723" s="1">
        <f t="shared" si="72"/>
        <v>549</v>
      </c>
      <c r="F723" s="1">
        <v>549</v>
      </c>
      <c r="G723" s="1"/>
    </row>
    <row r="724" spans="1:7" ht="90" customHeight="1">
      <c r="A724" s="2" t="s">
        <v>9</v>
      </c>
      <c r="B724" s="2" t="s">
        <v>18</v>
      </c>
      <c r="C724" s="2" t="s">
        <v>930</v>
      </c>
      <c r="D724" s="2" t="s">
        <v>10</v>
      </c>
      <c r="E724" s="1">
        <f t="shared" si="72"/>
        <v>452</v>
      </c>
      <c r="F724" s="1">
        <v>452</v>
      </c>
      <c r="G724" s="1"/>
    </row>
    <row r="725" spans="1:7" ht="90" customHeight="1">
      <c r="A725" s="2" t="s">
        <v>1085</v>
      </c>
      <c r="B725" s="2" t="s">
        <v>18</v>
      </c>
      <c r="C725" s="2" t="s">
        <v>1087</v>
      </c>
      <c r="D725" s="2"/>
      <c r="E725" s="1">
        <f>F725+G725</f>
        <v>1028</v>
      </c>
      <c r="F725" s="1">
        <f>F726+F727</f>
        <v>0</v>
      </c>
      <c r="G725" s="1">
        <f>G726+G727</f>
        <v>1028</v>
      </c>
    </row>
    <row r="726" spans="1:7" ht="177.75" customHeight="1">
      <c r="A726" s="19" t="s">
        <v>7</v>
      </c>
      <c r="B726" s="2" t="s">
        <v>18</v>
      </c>
      <c r="C726" s="2" t="s">
        <v>1087</v>
      </c>
      <c r="D726" s="2" t="s">
        <v>3</v>
      </c>
      <c r="E726" s="1">
        <f>F726+G726</f>
        <v>564</v>
      </c>
      <c r="F726" s="1"/>
      <c r="G726" s="1">
        <v>564</v>
      </c>
    </row>
    <row r="727" spans="1:7" ht="91.5" customHeight="1">
      <c r="A727" s="2" t="s">
        <v>9</v>
      </c>
      <c r="B727" s="2" t="s">
        <v>18</v>
      </c>
      <c r="C727" s="2" t="s">
        <v>1087</v>
      </c>
      <c r="D727" s="2" t="s">
        <v>10</v>
      </c>
      <c r="E727" s="1">
        <f>F727+G727</f>
        <v>464</v>
      </c>
      <c r="F727" s="1"/>
      <c r="G727" s="1">
        <v>464</v>
      </c>
    </row>
    <row r="728" spans="1:7" ht="45.75" customHeight="1">
      <c r="A728" s="17" t="s">
        <v>46</v>
      </c>
      <c r="B728" s="14" t="s">
        <v>18</v>
      </c>
      <c r="C728" s="14" t="s">
        <v>47</v>
      </c>
      <c r="D728" s="14"/>
      <c r="E728" s="3">
        <f aca="true" t="shared" si="73" ref="E728:E784">F728+G728</f>
        <v>261107</v>
      </c>
      <c r="F728" s="3">
        <f>F729+F744+F751+F754</f>
        <v>183489</v>
      </c>
      <c r="G728" s="3">
        <f>G729+G744+G751+G754</f>
        <v>77618</v>
      </c>
    </row>
    <row r="729" spans="1:7" ht="120.75" customHeight="1">
      <c r="A729" s="24" t="s">
        <v>48</v>
      </c>
      <c r="B729" s="14" t="s">
        <v>18</v>
      </c>
      <c r="C729" s="14" t="s">
        <v>49</v>
      </c>
      <c r="D729" s="14"/>
      <c r="E729" s="3">
        <f t="shared" si="73"/>
        <v>181208</v>
      </c>
      <c r="F729" s="3">
        <f>F730+F735+F738+F741</f>
        <v>172276</v>
      </c>
      <c r="G729" s="3">
        <f>G730+G735+G738+G741</f>
        <v>8932</v>
      </c>
    </row>
    <row r="730" spans="1:7" ht="81.75" customHeight="1">
      <c r="A730" s="11" t="s">
        <v>44</v>
      </c>
      <c r="B730" s="2" t="s">
        <v>18</v>
      </c>
      <c r="C730" s="2" t="s">
        <v>50</v>
      </c>
      <c r="D730" s="2"/>
      <c r="E730" s="1">
        <f t="shared" si="73"/>
        <v>167871</v>
      </c>
      <c r="F730" s="1">
        <f>F731+F732+F733+F734</f>
        <v>167871</v>
      </c>
      <c r="G730" s="1">
        <f>G731+G732+G733+G734</f>
        <v>0</v>
      </c>
    </row>
    <row r="731" spans="1:7" ht="164.25" customHeight="1">
      <c r="A731" s="19" t="s">
        <v>7</v>
      </c>
      <c r="B731" s="2" t="s">
        <v>18</v>
      </c>
      <c r="C731" s="2" t="s">
        <v>50</v>
      </c>
      <c r="D731" s="2" t="s">
        <v>3</v>
      </c>
      <c r="E731" s="1">
        <f t="shared" si="73"/>
        <v>41437</v>
      </c>
      <c r="F731" s="1">
        <v>41437</v>
      </c>
      <c r="G731" s="1"/>
    </row>
    <row r="732" spans="1:7" ht="60" customHeight="1">
      <c r="A732" s="2" t="s">
        <v>8</v>
      </c>
      <c r="B732" s="2" t="s">
        <v>18</v>
      </c>
      <c r="C732" s="2" t="s">
        <v>50</v>
      </c>
      <c r="D732" s="2" t="s">
        <v>4</v>
      </c>
      <c r="E732" s="1">
        <f t="shared" si="73"/>
        <v>8507</v>
      </c>
      <c r="F732" s="1">
        <f>9055-260-288</f>
        <v>8507</v>
      </c>
      <c r="G732" s="1"/>
    </row>
    <row r="733" spans="1:7" ht="93" customHeight="1">
      <c r="A733" s="2" t="s">
        <v>9</v>
      </c>
      <c r="B733" s="2" t="s">
        <v>18</v>
      </c>
      <c r="C733" s="2" t="s">
        <v>50</v>
      </c>
      <c r="D733" s="2" t="s">
        <v>10</v>
      </c>
      <c r="E733" s="1">
        <f t="shared" si="73"/>
        <v>116180</v>
      </c>
      <c r="F733" s="1">
        <f>116255-75</f>
        <v>116180</v>
      </c>
      <c r="G733" s="1"/>
    </row>
    <row r="734" spans="1:7" ht="42" customHeight="1">
      <c r="A734" s="2" t="s">
        <v>6</v>
      </c>
      <c r="B734" s="2" t="s">
        <v>18</v>
      </c>
      <c r="C734" s="2" t="s">
        <v>50</v>
      </c>
      <c r="D734" s="2" t="s">
        <v>5</v>
      </c>
      <c r="E734" s="1">
        <f t="shared" si="73"/>
        <v>1747</v>
      </c>
      <c r="F734" s="1">
        <v>1747</v>
      </c>
      <c r="G734" s="1"/>
    </row>
    <row r="735" spans="1:7" ht="62.25" customHeight="1">
      <c r="A735" s="2" t="s">
        <v>926</v>
      </c>
      <c r="B735" s="2" t="s">
        <v>18</v>
      </c>
      <c r="C735" s="2" t="s">
        <v>931</v>
      </c>
      <c r="D735" s="2"/>
      <c r="E735" s="1">
        <f t="shared" si="73"/>
        <v>4405</v>
      </c>
      <c r="F735" s="1">
        <f>F736+F737</f>
        <v>0</v>
      </c>
      <c r="G735" s="1">
        <f>G736+G737</f>
        <v>4405</v>
      </c>
    </row>
    <row r="736" spans="1:7" ht="170.25" customHeight="1">
      <c r="A736" s="19" t="s">
        <v>7</v>
      </c>
      <c r="B736" s="2" t="s">
        <v>18</v>
      </c>
      <c r="C736" s="2" t="s">
        <v>931</v>
      </c>
      <c r="D736" s="2" t="s">
        <v>3</v>
      </c>
      <c r="E736" s="1">
        <f t="shared" si="73"/>
        <v>1135</v>
      </c>
      <c r="F736" s="1"/>
      <c r="G736" s="1">
        <v>1135</v>
      </c>
    </row>
    <row r="737" spans="1:7" ht="90" customHeight="1">
      <c r="A737" s="2" t="s">
        <v>9</v>
      </c>
      <c r="B737" s="2" t="s">
        <v>18</v>
      </c>
      <c r="C737" s="2" t="s">
        <v>931</v>
      </c>
      <c r="D737" s="2" t="s">
        <v>10</v>
      </c>
      <c r="E737" s="1">
        <f t="shared" si="73"/>
        <v>3270</v>
      </c>
      <c r="F737" s="1"/>
      <c r="G737" s="1">
        <v>3270</v>
      </c>
    </row>
    <row r="738" spans="1:7" ht="62.25" customHeight="1">
      <c r="A738" s="2" t="s">
        <v>926</v>
      </c>
      <c r="B738" s="2" t="s">
        <v>18</v>
      </c>
      <c r="C738" s="2" t="s">
        <v>932</v>
      </c>
      <c r="D738" s="2"/>
      <c r="E738" s="1">
        <f t="shared" si="73"/>
        <v>4405</v>
      </c>
      <c r="F738" s="1">
        <f>F739+F740</f>
        <v>4405</v>
      </c>
      <c r="G738" s="1">
        <f>G739+G740</f>
        <v>0</v>
      </c>
    </row>
    <row r="739" spans="1:7" ht="163.5" customHeight="1">
      <c r="A739" s="19" t="s">
        <v>7</v>
      </c>
      <c r="B739" s="2" t="s">
        <v>18</v>
      </c>
      <c r="C739" s="2" t="s">
        <v>932</v>
      </c>
      <c r="D739" s="2" t="s">
        <v>3</v>
      </c>
      <c r="E739" s="1">
        <f t="shared" si="73"/>
        <v>1135</v>
      </c>
      <c r="F739" s="1">
        <v>1135</v>
      </c>
      <c r="G739" s="1">
        <v>0</v>
      </c>
    </row>
    <row r="740" spans="1:7" ht="89.25" customHeight="1">
      <c r="A740" s="2" t="s">
        <v>9</v>
      </c>
      <c r="B740" s="2" t="s">
        <v>18</v>
      </c>
      <c r="C740" s="2" t="s">
        <v>932</v>
      </c>
      <c r="D740" s="2" t="s">
        <v>10</v>
      </c>
      <c r="E740" s="1">
        <f t="shared" si="73"/>
        <v>3270</v>
      </c>
      <c r="F740" s="1">
        <v>3270</v>
      </c>
      <c r="G740" s="1">
        <v>0</v>
      </c>
    </row>
    <row r="741" spans="1:7" ht="89.25" customHeight="1">
      <c r="A741" s="2" t="s">
        <v>1085</v>
      </c>
      <c r="B741" s="2" t="s">
        <v>18</v>
      </c>
      <c r="C741" s="2" t="s">
        <v>1088</v>
      </c>
      <c r="D741" s="2"/>
      <c r="E741" s="1">
        <f>F741+G741</f>
        <v>4527</v>
      </c>
      <c r="F741" s="1">
        <f>F742+F743</f>
        <v>0</v>
      </c>
      <c r="G741" s="1">
        <f>G742+G743</f>
        <v>4527</v>
      </c>
    </row>
    <row r="742" spans="1:7" ht="174.75" customHeight="1">
      <c r="A742" s="19" t="s">
        <v>7</v>
      </c>
      <c r="B742" s="2" t="s">
        <v>18</v>
      </c>
      <c r="C742" s="2" t="s">
        <v>1088</v>
      </c>
      <c r="D742" s="2" t="s">
        <v>3</v>
      </c>
      <c r="E742" s="1">
        <f>F742+G742</f>
        <v>1666</v>
      </c>
      <c r="F742" s="1">
        <v>0</v>
      </c>
      <c r="G742" s="1">
        <v>1666</v>
      </c>
    </row>
    <row r="743" spans="1:7" ht="96" customHeight="1">
      <c r="A743" s="2" t="s">
        <v>9</v>
      </c>
      <c r="B743" s="2" t="s">
        <v>18</v>
      </c>
      <c r="C743" s="2" t="s">
        <v>1088</v>
      </c>
      <c r="D743" s="2" t="s">
        <v>10</v>
      </c>
      <c r="E743" s="1">
        <f>F743+G743</f>
        <v>2861</v>
      </c>
      <c r="F743" s="1">
        <v>0</v>
      </c>
      <c r="G743" s="1">
        <v>2861</v>
      </c>
    </row>
    <row r="744" spans="1:7" ht="146.25" customHeight="1">
      <c r="A744" s="24" t="s">
        <v>1135</v>
      </c>
      <c r="B744" s="14" t="s">
        <v>18</v>
      </c>
      <c r="C744" s="14" t="s">
        <v>912</v>
      </c>
      <c r="D744" s="14"/>
      <c r="E744" s="3">
        <f t="shared" si="73"/>
        <v>73438</v>
      </c>
      <c r="F744" s="3">
        <f>F745+F747+F749</f>
        <v>9678</v>
      </c>
      <c r="G744" s="3">
        <f>G745+G747+G749</f>
        <v>63760</v>
      </c>
    </row>
    <row r="745" spans="1:7" ht="31.5" customHeight="1">
      <c r="A745" s="2" t="s">
        <v>39</v>
      </c>
      <c r="B745" s="2" t="s">
        <v>18</v>
      </c>
      <c r="C745" s="2" t="s">
        <v>1063</v>
      </c>
      <c r="D745" s="2"/>
      <c r="E745" s="1">
        <f t="shared" si="73"/>
        <v>6322</v>
      </c>
      <c r="F745" s="1">
        <f>F746</f>
        <v>6322</v>
      </c>
      <c r="G745" s="1">
        <f>G746</f>
        <v>0</v>
      </c>
    </row>
    <row r="746" spans="1:7" ht="61.5" customHeight="1">
      <c r="A746" s="2" t="s">
        <v>8</v>
      </c>
      <c r="B746" s="2" t="s">
        <v>18</v>
      </c>
      <c r="C746" s="2" t="s">
        <v>1063</v>
      </c>
      <c r="D746" s="2" t="s">
        <v>4</v>
      </c>
      <c r="E746" s="1">
        <f t="shared" si="73"/>
        <v>6322</v>
      </c>
      <c r="F746" s="1">
        <f>6355-33</f>
        <v>6322</v>
      </c>
      <c r="G746" s="3"/>
    </row>
    <row r="747" spans="1:7" ht="130.5" customHeight="1">
      <c r="A747" s="2" t="s">
        <v>844</v>
      </c>
      <c r="B747" s="2" t="s">
        <v>18</v>
      </c>
      <c r="C747" s="2" t="s">
        <v>913</v>
      </c>
      <c r="D747" s="2"/>
      <c r="E747" s="1">
        <f t="shared" si="73"/>
        <v>63760</v>
      </c>
      <c r="F747" s="1">
        <f>F748</f>
        <v>0</v>
      </c>
      <c r="G747" s="1">
        <f>G748</f>
        <v>63760</v>
      </c>
    </row>
    <row r="748" spans="1:7" ht="58.5" customHeight="1">
      <c r="A748" s="2" t="s">
        <v>8</v>
      </c>
      <c r="B748" s="2" t="s">
        <v>18</v>
      </c>
      <c r="C748" s="2" t="s">
        <v>913</v>
      </c>
      <c r="D748" s="2" t="s">
        <v>4</v>
      </c>
      <c r="E748" s="1">
        <f t="shared" si="73"/>
        <v>63760</v>
      </c>
      <c r="F748" s="1"/>
      <c r="G748" s="1">
        <v>63760</v>
      </c>
    </row>
    <row r="749" spans="1:7" ht="129" customHeight="1">
      <c r="A749" s="2" t="s">
        <v>844</v>
      </c>
      <c r="B749" s="2" t="s">
        <v>18</v>
      </c>
      <c r="C749" s="2" t="s">
        <v>914</v>
      </c>
      <c r="D749" s="2"/>
      <c r="E749" s="1">
        <f t="shared" si="73"/>
        <v>3356</v>
      </c>
      <c r="F749" s="1">
        <f>F750</f>
        <v>3356</v>
      </c>
      <c r="G749" s="1">
        <f>G750</f>
        <v>0</v>
      </c>
    </row>
    <row r="750" spans="1:7" ht="67.5" customHeight="1">
      <c r="A750" s="2" t="s">
        <v>8</v>
      </c>
      <c r="B750" s="2" t="s">
        <v>18</v>
      </c>
      <c r="C750" s="2" t="s">
        <v>914</v>
      </c>
      <c r="D750" s="2" t="s">
        <v>4</v>
      </c>
      <c r="E750" s="1">
        <f t="shared" si="73"/>
        <v>3356</v>
      </c>
      <c r="F750" s="1">
        <v>3356</v>
      </c>
      <c r="G750" s="1"/>
    </row>
    <row r="751" spans="1:7" ht="195" customHeight="1">
      <c r="A751" s="24" t="s">
        <v>707</v>
      </c>
      <c r="B751" s="14" t="s">
        <v>18</v>
      </c>
      <c r="C751" s="14" t="s">
        <v>54</v>
      </c>
      <c r="D751" s="14"/>
      <c r="E751" s="3">
        <f t="shared" si="73"/>
        <v>987</v>
      </c>
      <c r="F751" s="3">
        <f>F752</f>
        <v>987</v>
      </c>
      <c r="G751" s="3">
        <f>G752</f>
        <v>0</v>
      </c>
    </row>
    <row r="752" spans="1:7" ht="25.5" customHeight="1">
      <c r="A752" s="11" t="s">
        <v>55</v>
      </c>
      <c r="B752" s="2" t="s">
        <v>18</v>
      </c>
      <c r="C752" s="2" t="s">
        <v>56</v>
      </c>
      <c r="D752" s="2"/>
      <c r="E752" s="1">
        <f t="shared" si="73"/>
        <v>987</v>
      </c>
      <c r="F752" s="1">
        <f>F753</f>
        <v>987</v>
      </c>
      <c r="G752" s="1">
        <f>G753</f>
        <v>0</v>
      </c>
    </row>
    <row r="753" spans="1:7" ht="93" customHeight="1">
      <c r="A753" s="2" t="s">
        <v>9</v>
      </c>
      <c r="B753" s="2" t="s">
        <v>18</v>
      </c>
      <c r="C753" s="2" t="s">
        <v>56</v>
      </c>
      <c r="D753" s="2" t="s">
        <v>10</v>
      </c>
      <c r="E753" s="1">
        <f t="shared" si="73"/>
        <v>987</v>
      </c>
      <c r="F753" s="1">
        <v>987</v>
      </c>
      <c r="G753" s="1">
        <v>0</v>
      </c>
    </row>
    <row r="754" spans="1:7" ht="93" customHeight="1">
      <c r="A754" s="14" t="s">
        <v>1092</v>
      </c>
      <c r="B754" s="14" t="s">
        <v>18</v>
      </c>
      <c r="C754" s="14" t="s">
        <v>1093</v>
      </c>
      <c r="D754" s="14"/>
      <c r="E754" s="3">
        <f>F754+G754</f>
        <v>5474</v>
      </c>
      <c r="F754" s="3">
        <f>F755</f>
        <v>548</v>
      </c>
      <c r="G754" s="3">
        <f>G755</f>
        <v>4926</v>
      </c>
    </row>
    <row r="755" spans="1:7" ht="118.5" customHeight="1">
      <c r="A755" s="2" t="s">
        <v>1094</v>
      </c>
      <c r="B755" s="2" t="s">
        <v>18</v>
      </c>
      <c r="C755" s="2" t="s">
        <v>1095</v>
      </c>
      <c r="D755" s="2"/>
      <c r="E755" s="1">
        <f>F755+G755</f>
        <v>5474</v>
      </c>
      <c r="F755" s="1">
        <f>F756</f>
        <v>548</v>
      </c>
      <c r="G755" s="1">
        <f>G756</f>
        <v>4926</v>
      </c>
    </row>
    <row r="756" spans="1:7" ht="75.75" customHeight="1">
      <c r="A756" s="2" t="s">
        <v>8</v>
      </c>
      <c r="B756" s="2" t="s">
        <v>18</v>
      </c>
      <c r="C756" s="2" t="s">
        <v>1095</v>
      </c>
      <c r="D756" s="2" t="s">
        <v>4</v>
      </c>
      <c r="E756" s="1">
        <f>F756+G756</f>
        <v>5474</v>
      </c>
      <c r="F756" s="1">
        <f>260+288</f>
        <v>548</v>
      </c>
      <c r="G756" s="1">
        <v>4926</v>
      </c>
    </row>
    <row r="757" spans="1:7" ht="68.25" customHeight="1">
      <c r="A757" s="16" t="s">
        <v>1125</v>
      </c>
      <c r="B757" s="14" t="s">
        <v>18</v>
      </c>
      <c r="C757" s="14" t="s">
        <v>1065</v>
      </c>
      <c r="D757" s="2"/>
      <c r="E757" s="3">
        <f t="shared" si="73"/>
        <v>1600</v>
      </c>
      <c r="F757" s="3">
        <f aca="true" t="shared" si="74" ref="F757:G759">F758</f>
        <v>1600</v>
      </c>
      <c r="G757" s="3">
        <f t="shared" si="74"/>
        <v>0</v>
      </c>
    </row>
    <row r="758" spans="1:7" ht="153" customHeight="1">
      <c r="A758" s="16" t="s">
        <v>1064</v>
      </c>
      <c r="B758" s="14" t="s">
        <v>18</v>
      </c>
      <c r="C758" s="14" t="s">
        <v>1066</v>
      </c>
      <c r="D758" s="2"/>
      <c r="E758" s="3">
        <f t="shared" si="73"/>
        <v>1600</v>
      </c>
      <c r="F758" s="3">
        <f t="shared" si="74"/>
        <v>1600</v>
      </c>
      <c r="G758" s="3">
        <f t="shared" si="74"/>
        <v>0</v>
      </c>
    </row>
    <row r="759" spans="1:7" ht="30.75" customHeight="1">
      <c r="A759" s="2" t="s">
        <v>39</v>
      </c>
      <c r="B759" s="2" t="s">
        <v>18</v>
      </c>
      <c r="C759" s="33" t="s">
        <v>1067</v>
      </c>
      <c r="D759" s="2"/>
      <c r="E759" s="1">
        <f t="shared" si="73"/>
        <v>1600</v>
      </c>
      <c r="F759" s="1">
        <f t="shared" si="74"/>
        <v>1600</v>
      </c>
      <c r="G759" s="1">
        <f t="shared" si="74"/>
        <v>0</v>
      </c>
    </row>
    <row r="760" spans="1:7" ht="66" customHeight="1">
      <c r="A760" s="2" t="s">
        <v>8</v>
      </c>
      <c r="B760" s="2" t="s">
        <v>18</v>
      </c>
      <c r="C760" s="33" t="s">
        <v>1067</v>
      </c>
      <c r="D760" s="2" t="s">
        <v>4</v>
      </c>
      <c r="E760" s="1">
        <f t="shared" si="73"/>
        <v>1600</v>
      </c>
      <c r="F760" s="1">
        <v>1600</v>
      </c>
      <c r="G760" s="1"/>
    </row>
    <row r="761" spans="1:7" ht="60" customHeight="1">
      <c r="A761" s="17" t="s">
        <v>57</v>
      </c>
      <c r="B761" s="14" t="s">
        <v>18</v>
      </c>
      <c r="C761" s="14" t="s">
        <v>58</v>
      </c>
      <c r="D761" s="14"/>
      <c r="E761" s="3">
        <f t="shared" si="73"/>
        <v>49200</v>
      </c>
      <c r="F761" s="3">
        <f>F762+F771</f>
        <v>41505</v>
      </c>
      <c r="G761" s="3">
        <f>G762+G771</f>
        <v>7695</v>
      </c>
    </row>
    <row r="762" spans="1:7" ht="84" customHeight="1">
      <c r="A762" s="14" t="s">
        <v>708</v>
      </c>
      <c r="B762" s="14" t="s">
        <v>18</v>
      </c>
      <c r="C762" s="14" t="s">
        <v>59</v>
      </c>
      <c r="D762" s="14"/>
      <c r="E762" s="3">
        <f t="shared" si="73"/>
        <v>43041</v>
      </c>
      <c r="F762" s="3">
        <f>F763+F765+F767+F769</f>
        <v>40889</v>
      </c>
      <c r="G762" s="3">
        <f>G763+G765+G767+G769</f>
        <v>2152</v>
      </c>
    </row>
    <row r="763" spans="1:7" ht="81.75" customHeight="1">
      <c r="A763" s="2" t="s">
        <v>44</v>
      </c>
      <c r="B763" s="2" t="s">
        <v>18</v>
      </c>
      <c r="C763" s="2" t="s">
        <v>60</v>
      </c>
      <c r="D763" s="2"/>
      <c r="E763" s="1">
        <f t="shared" si="73"/>
        <v>39828</v>
      </c>
      <c r="F763" s="1">
        <f>F764</f>
        <v>39828</v>
      </c>
      <c r="G763" s="1">
        <f>G764</f>
        <v>0</v>
      </c>
    </row>
    <row r="764" spans="1:7" ht="92.25" customHeight="1">
      <c r="A764" s="2" t="s">
        <v>9</v>
      </c>
      <c r="B764" s="2" t="s">
        <v>18</v>
      </c>
      <c r="C764" s="2" t="s">
        <v>60</v>
      </c>
      <c r="D764" s="2" t="s">
        <v>10</v>
      </c>
      <c r="E764" s="1">
        <f t="shared" si="73"/>
        <v>39828</v>
      </c>
      <c r="F764" s="1">
        <f>40167-339</f>
        <v>39828</v>
      </c>
      <c r="G764" s="1">
        <v>0</v>
      </c>
    </row>
    <row r="765" spans="1:7" ht="59.25" customHeight="1">
      <c r="A765" s="2" t="s">
        <v>926</v>
      </c>
      <c r="B765" s="2" t="s">
        <v>18</v>
      </c>
      <c r="C765" s="2" t="s">
        <v>933</v>
      </c>
      <c r="D765" s="2"/>
      <c r="E765" s="1">
        <f t="shared" si="73"/>
        <v>1061</v>
      </c>
      <c r="F765" s="1">
        <f>F766</f>
        <v>0</v>
      </c>
      <c r="G765" s="1">
        <f>G766</f>
        <v>1061</v>
      </c>
    </row>
    <row r="766" spans="1:7" ht="99" customHeight="1">
      <c r="A766" s="2" t="s">
        <v>9</v>
      </c>
      <c r="B766" s="2" t="s">
        <v>18</v>
      </c>
      <c r="C766" s="2" t="s">
        <v>933</v>
      </c>
      <c r="D766" s="2" t="s">
        <v>10</v>
      </c>
      <c r="E766" s="1">
        <f t="shared" si="73"/>
        <v>1061</v>
      </c>
      <c r="F766" s="1"/>
      <c r="G766" s="1">
        <v>1061</v>
      </c>
    </row>
    <row r="767" spans="1:7" ht="60" customHeight="1">
      <c r="A767" s="2" t="s">
        <v>926</v>
      </c>
      <c r="B767" s="2" t="s">
        <v>18</v>
      </c>
      <c r="C767" s="2" t="s">
        <v>934</v>
      </c>
      <c r="D767" s="2"/>
      <c r="E767" s="1">
        <f t="shared" si="73"/>
        <v>1061</v>
      </c>
      <c r="F767" s="1">
        <f>F768</f>
        <v>1061</v>
      </c>
      <c r="G767" s="1">
        <f>G768</f>
        <v>0</v>
      </c>
    </row>
    <row r="768" spans="1:7" ht="90" customHeight="1">
      <c r="A768" s="2" t="s">
        <v>9</v>
      </c>
      <c r="B768" s="2" t="s">
        <v>18</v>
      </c>
      <c r="C768" s="2" t="s">
        <v>934</v>
      </c>
      <c r="D768" s="2" t="s">
        <v>10</v>
      </c>
      <c r="E768" s="1">
        <f t="shared" si="73"/>
        <v>1061</v>
      </c>
      <c r="F768" s="1">
        <v>1061</v>
      </c>
      <c r="G768" s="1"/>
    </row>
    <row r="769" spans="1:7" ht="90" customHeight="1">
      <c r="A769" s="2" t="s">
        <v>1085</v>
      </c>
      <c r="B769" s="2" t="s">
        <v>18</v>
      </c>
      <c r="C769" s="2" t="s">
        <v>1089</v>
      </c>
      <c r="D769" s="2"/>
      <c r="E769" s="1">
        <f aca="true" t="shared" si="75" ref="E769:E778">F769+G769</f>
        <v>1091</v>
      </c>
      <c r="F769" s="1">
        <f>F770</f>
        <v>0</v>
      </c>
      <c r="G769" s="1">
        <f>G770</f>
        <v>1091</v>
      </c>
    </row>
    <row r="770" spans="1:7" ht="90" customHeight="1">
      <c r="A770" s="2" t="s">
        <v>9</v>
      </c>
      <c r="B770" s="2" t="s">
        <v>18</v>
      </c>
      <c r="C770" s="2" t="s">
        <v>1089</v>
      </c>
      <c r="D770" s="2" t="s">
        <v>10</v>
      </c>
      <c r="E770" s="1">
        <f t="shared" si="75"/>
        <v>1091</v>
      </c>
      <c r="F770" s="1"/>
      <c r="G770" s="1">
        <v>1091</v>
      </c>
    </row>
    <row r="771" spans="1:7" ht="74.25" customHeight="1">
      <c r="A771" s="14" t="s">
        <v>840</v>
      </c>
      <c r="B771" s="14" t="s">
        <v>18</v>
      </c>
      <c r="C771" s="14" t="s">
        <v>842</v>
      </c>
      <c r="D771" s="14"/>
      <c r="E771" s="3">
        <f t="shared" si="75"/>
        <v>6159</v>
      </c>
      <c r="F771" s="3">
        <f>F772</f>
        <v>616</v>
      </c>
      <c r="G771" s="3">
        <f>G772</f>
        <v>5543</v>
      </c>
    </row>
    <row r="772" spans="1:7" ht="129.75" customHeight="1">
      <c r="A772" s="2" t="s">
        <v>841</v>
      </c>
      <c r="B772" s="2" t="s">
        <v>18</v>
      </c>
      <c r="C772" s="2" t="s">
        <v>843</v>
      </c>
      <c r="D772" s="2"/>
      <c r="E772" s="1">
        <f t="shared" si="75"/>
        <v>6159</v>
      </c>
      <c r="F772" s="1">
        <f>F773</f>
        <v>616</v>
      </c>
      <c r="G772" s="1">
        <f>G773</f>
        <v>5543</v>
      </c>
    </row>
    <row r="773" spans="1:7" ht="99.75" customHeight="1">
      <c r="A773" s="2" t="s">
        <v>9</v>
      </c>
      <c r="B773" s="2" t="s">
        <v>18</v>
      </c>
      <c r="C773" s="2" t="s">
        <v>843</v>
      </c>
      <c r="D773" s="2" t="s">
        <v>10</v>
      </c>
      <c r="E773" s="1">
        <f t="shared" si="75"/>
        <v>6159</v>
      </c>
      <c r="F773" s="1">
        <f>277+339</f>
        <v>616</v>
      </c>
      <c r="G773" s="1">
        <v>5543</v>
      </c>
    </row>
    <row r="774" spans="1:7" ht="84" customHeight="1">
      <c r="A774" s="23" t="s">
        <v>959</v>
      </c>
      <c r="B774" s="14" t="s">
        <v>18</v>
      </c>
      <c r="C774" s="14" t="s">
        <v>103</v>
      </c>
      <c r="D774" s="2"/>
      <c r="E774" s="3">
        <f t="shared" si="75"/>
        <v>332</v>
      </c>
      <c r="F774" s="3">
        <f aca="true" t="shared" si="76" ref="F774:G777">F775</f>
        <v>33</v>
      </c>
      <c r="G774" s="3">
        <f t="shared" si="76"/>
        <v>299</v>
      </c>
    </row>
    <row r="775" spans="1:7" ht="85.5" customHeight="1">
      <c r="A775" s="17" t="s">
        <v>124</v>
      </c>
      <c r="B775" s="14" t="s">
        <v>18</v>
      </c>
      <c r="C775" s="14" t="s">
        <v>125</v>
      </c>
      <c r="D775" s="2"/>
      <c r="E775" s="3">
        <f t="shared" si="75"/>
        <v>332</v>
      </c>
      <c r="F775" s="3">
        <f t="shared" si="76"/>
        <v>33</v>
      </c>
      <c r="G775" s="3">
        <f t="shared" si="76"/>
        <v>299</v>
      </c>
    </row>
    <row r="776" spans="1:7" ht="86.25" customHeight="1">
      <c r="A776" s="14" t="s">
        <v>1136</v>
      </c>
      <c r="B776" s="14" t="s">
        <v>18</v>
      </c>
      <c r="C776" s="14" t="s">
        <v>1137</v>
      </c>
      <c r="D776" s="2"/>
      <c r="E776" s="3">
        <f t="shared" si="75"/>
        <v>332</v>
      </c>
      <c r="F776" s="3">
        <f t="shared" si="76"/>
        <v>33</v>
      </c>
      <c r="G776" s="3">
        <f t="shared" si="76"/>
        <v>299</v>
      </c>
    </row>
    <row r="777" spans="1:7" ht="99.75" customHeight="1">
      <c r="A777" s="2" t="s">
        <v>1165</v>
      </c>
      <c r="B777" s="2" t="s">
        <v>18</v>
      </c>
      <c r="C777" s="2" t="s">
        <v>1138</v>
      </c>
      <c r="D777" s="2"/>
      <c r="E777" s="1">
        <f t="shared" si="75"/>
        <v>332</v>
      </c>
      <c r="F777" s="1">
        <f t="shared" si="76"/>
        <v>33</v>
      </c>
      <c r="G777" s="1">
        <f t="shared" si="76"/>
        <v>299</v>
      </c>
    </row>
    <row r="778" spans="1:7" ht="78" customHeight="1">
      <c r="A778" s="2" t="s">
        <v>8</v>
      </c>
      <c r="B778" s="2" t="s">
        <v>18</v>
      </c>
      <c r="C778" s="2" t="s">
        <v>1138</v>
      </c>
      <c r="D778" s="2" t="s">
        <v>4</v>
      </c>
      <c r="E778" s="1">
        <f t="shared" si="75"/>
        <v>332</v>
      </c>
      <c r="F778" s="1">
        <v>33</v>
      </c>
      <c r="G778" s="1">
        <v>299</v>
      </c>
    </row>
    <row r="779" spans="1:7" ht="48" customHeight="1">
      <c r="A779" s="14" t="s">
        <v>19</v>
      </c>
      <c r="B779" s="14" t="s">
        <v>20</v>
      </c>
      <c r="C779" s="14"/>
      <c r="D779" s="14"/>
      <c r="E779" s="3">
        <f t="shared" si="73"/>
        <v>56059</v>
      </c>
      <c r="F779" s="3">
        <f>F781</f>
        <v>51359</v>
      </c>
      <c r="G779" s="3">
        <f>G781</f>
        <v>4700</v>
      </c>
    </row>
    <row r="780" spans="1:7" ht="83.25" customHeight="1">
      <c r="A780" s="17" t="s">
        <v>943</v>
      </c>
      <c r="B780" s="14" t="s">
        <v>20</v>
      </c>
      <c r="C780" s="14" t="s">
        <v>33</v>
      </c>
      <c r="D780" s="14"/>
      <c r="E780" s="3">
        <f>F780+G780</f>
        <v>56059</v>
      </c>
      <c r="F780" s="3">
        <f>F781</f>
        <v>51359</v>
      </c>
      <c r="G780" s="3">
        <f>G781</f>
        <v>4700</v>
      </c>
    </row>
    <row r="781" spans="1:7" ht="66" customHeight="1">
      <c r="A781" s="17" t="s">
        <v>61</v>
      </c>
      <c r="B781" s="14" t="s">
        <v>20</v>
      </c>
      <c r="C781" s="14" t="s">
        <v>62</v>
      </c>
      <c r="D781" s="14"/>
      <c r="E781" s="3">
        <f t="shared" si="73"/>
        <v>56059</v>
      </c>
      <c r="F781" s="3">
        <f>F782+F786</f>
        <v>51359</v>
      </c>
      <c r="G781" s="3">
        <f>G782+G786</f>
        <v>4700</v>
      </c>
    </row>
    <row r="782" spans="1:7" ht="113.25" customHeight="1">
      <c r="A782" s="17" t="s">
        <v>63</v>
      </c>
      <c r="B782" s="14" t="s">
        <v>20</v>
      </c>
      <c r="C782" s="14" t="s">
        <v>64</v>
      </c>
      <c r="D782" s="14"/>
      <c r="E782" s="3">
        <f t="shared" si="73"/>
        <v>6635</v>
      </c>
      <c r="F782" s="3">
        <f>F783</f>
        <v>6635</v>
      </c>
      <c r="G782" s="3">
        <f>G783</f>
        <v>0</v>
      </c>
    </row>
    <row r="783" spans="1:7" ht="69.75" customHeight="1">
      <c r="A783" s="19" t="s">
        <v>65</v>
      </c>
      <c r="B783" s="2" t="s">
        <v>20</v>
      </c>
      <c r="C783" s="2" t="s">
        <v>66</v>
      </c>
      <c r="D783" s="2"/>
      <c r="E783" s="1">
        <f t="shared" si="73"/>
        <v>6635</v>
      </c>
      <c r="F783" s="1">
        <f>F784+F785</f>
        <v>6635</v>
      </c>
      <c r="G783" s="1">
        <f>G784+G785</f>
        <v>0</v>
      </c>
    </row>
    <row r="784" spans="1:7" ht="165" customHeight="1">
      <c r="A784" s="19" t="s">
        <v>7</v>
      </c>
      <c r="B784" s="2" t="s">
        <v>20</v>
      </c>
      <c r="C784" s="2" t="s">
        <v>66</v>
      </c>
      <c r="D784" s="2" t="s">
        <v>3</v>
      </c>
      <c r="E784" s="1">
        <f t="shared" si="73"/>
        <v>6587</v>
      </c>
      <c r="F784" s="1">
        <f>6505+82</f>
        <v>6587</v>
      </c>
      <c r="G784" s="1"/>
    </row>
    <row r="785" spans="1:7" ht="57" customHeight="1">
      <c r="A785" s="2" t="s">
        <v>8</v>
      </c>
      <c r="B785" s="2" t="s">
        <v>20</v>
      </c>
      <c r="C785" s="2" t="s">
        <v>66</v>
      </c>
      <c r="D785" s="2" t="s">
        <v>4</v>
      </c>
      <c r="E785" s="1">
        <f>F785+G785</f>
        <v>48</v>
      </c>
      <c r="F785" s="1">
        <f>130-82</f>
        <v>48</v>
      </c>
      <c r="G785" s="1"/>
    </row>
    <row r="786" spans="1:7" ht="168.75" customHeight="1">
      <c r="A786" s="24" t="s">
        <v>67</v>
      </c>
      <c r="B786" s="14" t="s">
        <v>20</v>
      </c>
      <c r="C786" s="14" t="s">
        <v>68</v>
      </c>
      <c r="D786" s="14"/>
      <c r="E786" s="3">
        <f aca="true" t="shared" si="77" ref="E786:E811">F786+G786</f>
        <v>49424</v>
      </c>
      <c r="F786" s="3">
        <f>F787+F791</f>
        <v>44724</v>
      </c>
      <c r="G786" s="3">
        <f>G787+G791</f>
        <v>4700</v>
      </c>
    </row>
    <row r="787" spans="1:7" ht="81.75" customHeight="1">
      <c r="A787" s="11" t="s">
        <v>44</v>
      </c>
      <c r="B787" s="2" t="s">
        <v>20</v>
      </c>
      <c r="C787" s="2" t="s">
        <v>69</v>
      </c>
      <c r="D787" s="2"/>
      <c r="E787" s="1">
        <f t="shared" si="77"/>
        <v>44724</v>
      </c>
      <c r="F787" s="1">
        <f>F788+F789+F790</f>
        <v>44724</v>
      </c>
      <c r="G787" s="1">
        <f>G788+G789</f>
        <v>0</v>
      </c>
    </row>
    <row r="788" spans="1:7" ht="163.5" customHeight="1">
      <c r="A788" s="19" t="s">
        <v>7</v>
      </c>
      <c r="B788" s="2" t="s">
        <v>20</v>
      </c>
      <c r="C788" s="2" t="s">
        <v>69</v>
      </c>
      <c r="D788" s="2" t="s">
        <v>3</v>
      </c>
      <c r="E788" s="1">
        <f t="shared" si="77"/>
        <v>43371</v>
      </c>
      <c r="F788" s="1">
        <v>43371</v>
      </c>
      <c r="G788" s="1"/>
    </row>
    <row r="789" spans="1:7" ht="63" customHeight="1">
      <c r="A789" s="2" t="s">
        <v>8</v>
      </c>
      <c r="B789" s="2" t="s">
        <v>20</v>
      </c>
      <c r="C789" s="2" t="s">
        <v>69</v>
      </c>
      <c r="D789" s="2" t="s">
        <v>4</v>
      </c>
      <c r="E789" s="1">
        <f t="shared" si="77"/>
        <v>1344</v>
      </c>
      <c r="F789" s="1">
        <v>1344</v>
      </c>
      <c r="G789" s="1"/>
    </row>
    <row r="790" spans="1:7" ht="37.5" customHeight="1">
      <c r="A790" s="2" t="s">
        <v>6</v>
      </c>
      <c r="B790" s="2" t="s">
        <v>20</v>
      </c>
      <c r="C790" s="2" t="s">
        <v>69</v>
      </c>
      <c r="D790" s="2" t="s">
        <v>5</v>
      </c>
      <c r="E790" s="1">
        <f t="shared" si="77"/>
        <v>9</v>
      </c>
      <c r="F790" s="1">
        <v>9</v>
      </c>
      <c r="G790" s="1"/>
    </row>
    <row r="791" spans="1:7" ht="119.25" customHeight="1">
      <c r="A791" s="2" t="s">
        <v>1085</v>
      </c>
      <c r="B791" s="2" t="s">
        <v>20</v>
      </c>
      <c r="C791" s="2" t="s">
        <v>935</v>
      </c>
      <c r="D791" s="2"/>
      <c r="E791" s="1">
        <f>F791+G791</f>
        <v>4700</v>
      </c>
      <c r="F791" s="1">
        <f>F792</f>
        <v>0</v>
      </c>
      <c r="G791" s="1">
        <f>G792</f>
        <v>4700</v>
      </c>
    </row>
    <row r="792" spans="1:7" ht="165" customHeight="1">
      <c r="A792" s="19" t="s">
        <v>7</v>
      </c>
      <c r="B792" s="2" t="s">
        <v>20</v>
      </c>
      <c r="C792" s="2" t="s">
        <v>935</v>
      </c>
      <c r="D792" s="2" t="s">
        <v>3</v>
      </c>
      <c r="E792" s="1">
        <f>F792+G792</f>
        <v>4700</v>
      </c>
      <c r="F792" s="1"/>
      <c r="G792" s="1">
        <v>4700</v>
      </c>
    </row>
    <row r="793" spans="1:7" ht="33" customHeight="1">
      <c r="A793" s="16" t="s">
        <v>1068</v>
      </c>
      <c r="B793" s="14" t="s">
        <v>1070</v>
      </c>
      <c r="C793" s="2"/>
      <c r="D793" s="2"/>
      <c r="E793" s="3">
        <f aca="true" t="shared" si="78" ref="E793:E799">F793+G793</f>
        <v>400</v>
      </c>
      <c r="F793" s="3">
        <f>F794</f>
        <v>400</v>
      </c>
      <c r="G793" s="3">
        <f aca="true" t="shared" si="79" ref="F793:G795">G794</f>
        <v>0</v>
      </c>
    </row>
    <row r="794" spans="1:7" ht="46.5" customHeight="1">
      <c r="A794" s="34" t="s">
        <v>1069</v>
      </c>
      <c r="B794" s="14" t="s">
        <v>1071</v>
      </c>
      <c r="C794" s="2"/>
      <c r="D794" s="2"/>
      <c r="E794" s="3">
        <f t="shared" si="78"/>
        <v>400</v>
      </c>
      <c r="F794" s="3">
        <f t="shared" si="79"/>
        <v>400</v>
      </c>
      <c r="G794" s="3">
        <f t="shared" si="79"/>
        <v>0</v>
      </c>
    </row>
    <row r="795" spans="1:7" ht="129.75" customHeight="1">
      <c r="A795" s="17" t="s">
        <v>948</v>
      </c>
      <c r="B795" s="14" t="s">
        <v>1071</v>
      </c>
      <c r="C795" s="14" t="s">
        <v>379</v>
      </c>
      <c r="D795" s="2"/>
      <c r="E795" s="3">
        <f t="shared" si="78"/>
        <v>400</v>
      </c>
      <c r="F795" s="3">
        <f>F796</f>
        <v>400</v>
      </c>
      <c r="G795" s="3">
        <f t="shared" si="79"/>
        <v>0</v>
      </c>
    </row>
    <row r="796" spans="1:7" ht="62.25" customHeight="1">
      <c r="A796" s="17" t="s">
        <v>436</v>
      </c>
      <c r="B796" s="14" t="s">
        <v>1071</v>
      </c>
      <c r="C796" s="14" t="s">
        <v>437</v>
      </c>
      <c r="D796" s="2"/>
      <c r="E796" s="3">
        <f t="shared" si="78"/>
        <v>400</v>
      </c>
      <c r="F796" s="3">
        <f>F797</f>
        <v>400</v>
      </c>
      <c r="G796" s="3">
        <f>G797</f>
        <v>0</v>
      </c>
    </row>
    <row r="797" spans="1:7" ht="67.5" customHeight="1">
      <c r="A797" s="23" t="s">
        <v>725</v>
      </c>
      <c r="B797" s="14" t="s">
        <v>1071</v>
      </c>
      <c r="C797" s="14" t="s">
        <v>726</v>
      </c>
      <c r="D797" s="2"/>
      <c r="E797" s="3">
        <f>F797+G797</f>
        <v>400</v>
      </c>
      <c r="F797" s="3">
        <f>F798</f>
        <v>400</v>
      </c>
      <c r="G797" s="3">
        <f>G798</f>
        <v>0</v>
      </c>
    </row>
    <row r="798" spans="1:7" ht="28.5" customHeight="1">
      <c r="A798" s="10" t="s">
        <v>51</v>
      </c>
      <c r="B798" s="2" t="s">
        <v>1071</v>
      </c>
      <c r="C798" s="2" t="s">
        <v>727</v>
      </c>
      <c r="D798" s="2"/>
      <c r="E798" s="1">
        <f t="shared" si="78"/>
        <v>400</v>
      </c>
      <c r="F798" s="1">
        <f>F799</f>
        <v>400</v>
      </c>
      <c r="G798" s="1">
        <f>G799</f>
        <v>0</v>
      </c>
    </row>
    <row r="799" spans="1:7" ht="75" customHeight="1">
      <c r="A799" s="2" t="s">
        <v>13</v>
      </c>
      <c r="B799" s="2" t="s">
        <v>1071</v>
      </c>
      <c r="C799" s="2" t="s">
        <v>727</v>
      </c>
      <c r="D799" s="2" t="s">
        <v>14</v>
      </c>
      <c r="E799" s="1">
        <f t="shared" si="78"/>
        <v>400</v>
      </c>
      <c r="F799" s="1">
        <v>400</v>
      </c>
      <c r="G799" s="1"/>
    </row>
    <row r="800" spans="1:7" ht="31.5" customHeight="1">
      <c r="A800" s="14" t="s">
        <v>99</v>
      </c>
      <c r="B800" s="14" t="s">
        <v>100</v>
      </c>
      <c r="C800" s="14"/>
      <c r="D800" s="14"/>
      <c r="E800" s="3">
        <f t="shared" si="77"/>
        <v>1318697</v>
      </c>
      <c r="F800" s="3">
        <f>F801+F809+F822+F1088+F1129</f>
        <v>56075</v>
      </c>
      <c r="G800" s="3">
        <f>G801+G809+G822+G1088+G1129</f>
        <v>1262622</v>
      </c>
    </row>
    <row r="801" spans="1:7" ht="32.25" customHeight="1">
      <c r="A801" s="14" t="s">
        <v>101</v>
      </c>
      <c r="B801" s="14" t="s">
        <v>102</v>
      </c>
      <c r="C801" s="14"/>
      <c r="D801" s="14"/>
      <c r="E801" s="3">
        <f t="shared" si="77"/>
        <v>15014</v>
      </c>
      <c r="F801" s="3">
        <f aca="true" t="shared" si="80" ref="F801:G803">F802</f>
        <v>15014</v>
      </c>
      <c r="G801" s="3">
        <f t="shared" si="80"/>
        <v>0</v>
      </c>
    </row>
    <row r="802" spans="1:7" ht="81" customHeight="1">
      <c r="A802" s="17" t="s">
        <v>961</v>
      </c>
      <c r="B802" s="14" t="s">
        <v>102</v>
      </c>
      <c r="C802" s="14" t="s">
        <v>103</v>
      </c>
      <c r="D802" s="2"/>
      <c r="E802" s="3">
        <f t="shared" si="77"/>
        <v>15014</v>
      </c>
      <c r="F802" s="3">
        <f t="shared" si="80"/>
        <v>15014</v>
      </c>
      <c r="G802" s="3">
        <f t="shared" si="80"/>
        <v>0</v>
      </c>
    </row>
    <row r="803" spans="1:7" ht="78" customHeight="1">
      <c r="A803" s="17" t="s">
        <v>104</v>
      </c>
      <c r="B803" s="14" t="s">
        <v>102</v>
      </c>
      <c r="C803" s="14" t="s">
        <v>105</v>
      </c>
      <c r="D803" s="2"/>
      <c r="E803" s="3">
        <f t="shared" si="77"/>
        <v>15014</v>
      </c>
      <c r="F803" s="3">
        <f t="shared" si="80"/>
        <v>15014</v>
      </c>
      <c r="G803" s="3">
        <f t="shared" si="80"/>
        <v>0</v>
      </c>
    </row>
    <row r="804" spans="1:7" ht="183.75" customHeight="1">
      <c r="A804" s="17" t="s">
        <v>106</v>
      </c>
      <c r="B804" s="14" t="s">
        <v>102</v>
      </c>
      <c r="C804" s="14" t="s">
        <v>107</v>
      </c>
      <c r="D804" s="2"/>
      <c r="E804" s="3">
        <f t="shared" si="77"/>
        <v>15014</v>
      </c>
      <c r="F804" s="3">
        <f>F805+F807</f>
        <v>15014</v>
      </c>
      <c r="G804" s="3">
        <f>G805+G807</f>
        <v>0</v>
      </c>
    </row>
    <row r="805" spans="1:7" ht="144.75" customHeight="1">
      <c r="A805" s="10" t="s">
        <v>859</v>
      </c>
      <c r="B805" s="2" t="s">
        <v>102</v>
      </c>
      <c r="C805" s="2" t="s">
        <v>108</v>
      </c>
      <c r="D805" s="2"/>
      <c r="E805" s="1">
        <f t="shared" si="77"/>
        <v>14894</v>
      </c>
      <c r="F805" s="1">
        <f>F806</f>
        <v>14894</v>
      </c>
      <c r="G805" s="1">
        <f>G806</f>
        <v>0</v>
      </c>
    </row>
    <row r="806" spans="1:7" ht="47.25" customHeight="1">
      <c r="A806" s="10" t="s">
        <v>11</v>
      </c>
      <c r="B806" s="2" t="s">
        <v>102</v>
      </c>
      <c r="C806" s="2" t="s">
        <v>108</v>
      </c>
      <c r="D806" s="2" t="s">
        <v>12</v>
      </c>
      <c r="E806" s="1">
        <f t="shared" si="77"/>
        <v>14894</v>
      </c>
      <c r="F806" s="1">
        <v>14894</v>
      </c>
      <c r="G806" s="1"/>
    </row>
    <row r="807" spans="1:7" ht="60" customHeight="1">
      <c r="A807" s="10" t="s">
        <v>109</v>
      </c>
      <c r="B807" s="2" t="s">
        <v>102</v>
      </c>
      <c r="C807" s="2" t="s">
        <v>110</v>
      </c>
      <c r="D807" s="2"/>
      <c r="E807" s="1">
        <f t="shared" si="77"/>
        <v>120</v>
      </c>
      <c r="F807" s="1">
        <f>F808</f>
        <v>120</v>
      </c>
      <c r="G807" s="1">
        <v>0</v>
      </c>
    </row>
    <row r="808" spans="1:7" ht="57.75" customHeight="1">
      <c r="A808" s="2" t="s">
        <v>8</v>
      </c>
      <c r="B808" s="2" t="s">
        <v>102</v>
      </c>
      <c r="C808" s="2" t="s">
        <v>110</v>
      </c>
      <c r="D808" s="2" t="s">
        <v>4</v>
      </c>
      <c r="E808" s="1">
        <f t="shared" si="77"/>
        <v>120</v>
      </c>
      <c r="F808" s="1">
        <v>120</v>
      </c>
      <c r="G808" s="1"/>
    </row>
    <row r="809" spans="1:7" ht="45" customHeight="1">
      <c r="A809" s="14" t="s">
        <v>111</v>
      </c>
      <c r="B809" s="14" t="s">
        <v>112</v>
      </c>
      <c r="C809" s="14"/>
      <c r="D809" s="14"/>
      <c r="E809" s="3">
        <f t="shared" si="77"/>
        <v>77813</v>
      </c>
      <c r="F809" s="3">
        <f>F810</f>
        <v>4955</v>
      </c>
      <c r="G809" s="3">
        <f>G810</f>
        <v>72858</v>
      </c>
    </row>
    <row r="810" spans="1:7" ht="75" customHeight="1">
      <c r="A810" s="17" t="s">
        <v>962</v>
      </c>
      <c r="B810" s="14" t="s">
        <v>112</v>
      </c>
      <c r="C810" s="14" t="s">
        <v>103</v>
      </c>
      <c r="D810" s="14"/>
      <c r="E810" s="3">
        <f t="shared" si="77"/>
        <v>77813</v>
      </c>
      <c r="F810" s="3">
        <f>F811+F819</f>
        <v>4955</v>
      </c>
      <c r="G810" s="3">
        <f>G811+G819</f>
        <v>72858</v>
      </c>
    </row>
    <row r="811" spans="1:7" ht="73.5" customHeight="1">
      <c r="A811" s="17" t="s">
        <v>113</v>
      </c>
      <c r="B811" s="14" t="s">
        <v>112</v>
      </c>
      <c r="C811" s="14" t="s">
        <v>114</v>
      </c>
      <c r="D811" s="14"/>
      <c r="E811" s="3">
        <f t="shared" si="77"/>
        <v>73082</v>
      </c>
      <c r="F811" s="3">
        <f>F812+F815</f>
        <v>224</v>
      </c>
      <c r="G811" s="3">
        <f>G812+G815</f>
        <v>72858</v>
      </c>
    </row>
    <row r="812" spans="1:7" ht="57" customHeight="1">
      <c r="A812" s="14" t="s">
        <v>117</v>
      </c>
      <c r="B812" s="14" t="s">
        <v>112</v>
      </c>
      <c r="C812" s="14" t="s">
        <v>118</v>
      </c>
      <c r="D812" s="14"/>
      <c r="E812" s="3">
        <f aca="true" t="shared" si="81" ref="E812:E828">F812+G812</f>
        <v>72858</v>
      </c>
      <c r="F812" s="3">
        <f>F813</f>
        <v>0</v>
      </c>
      <c r="G812" s="3">
        <f>G813</f>
        <v>72858</v>
      </c>
    </row>
    <row r="813" spans="1:7" ht="65.25" customHeight="1">
      <c r="A813" s="10" t="s">
        <v>119</v>
      </c>
      <c r="B813" s="2" t="s">
        <v>112</v>
      </c>
      <c r="C813" s="2" t="s">
        <v>120</v>
      </c>
      <c r="D813" s="2"/>
      <c r="E813" s="1">
        <f t="shared" si="81"/>
        <v>72858</v>
      </c>
      <c r="F813" s="1">
        <f>F814</f>
        <v>0</v>
      </c>
      <c r="G813" s="1">
        <f>G814</f>
        <v>72858</v>
      </c>
    </row>
    <row r="814" spans="1:7" ht="93" customHeight="1">
      <c r="A814" s="2" t="s">
        <v>9</v>
      </c>
      <c r="B814" s="2" t="s">
        <v>112</v>
      </c>
      <c r="C814" s="2" t="s">
        <v>120</v>
      </c>
      <c r="D814" s="2" t="s">
        <v>10</v>
      </c>
      <c r="E814" s="1">
        <f t="shared" si="81"/>
        <v>72858</v>
      </c>
      <c r="F814" s="1"/>
      <c r="G814" s="1">
        <v>72858</v>
      </c>
    </row>
    <row r="815" spans="1:7" ht="168" customHeight="1">
      <c r="A815" s="14" t="s">
        <v>1130</v>
      </c>
      <c r="B815" s="14" t="s">
        <v>112</v>
      </c>
      <c r="C815" s="14" t="s">
        <v>122</v>
      </c>
      <c r="D815" s="14"/>
      <c r="E815" s="3">
        <f t="shared" si="81"/>
        <v>224</v>
      </c>
      <c r="F815" s="3">
        <f>F816</f>
        <v>224</v>
      </c>
      <c r="G815" s="3">
        <f>G816</f>
        <v>0</v>
      </c>
    </row>
    <row r="816" spans="1:7" ht="22.5" customHeight="1">
      <c r="A816" s="2" t="s">
        <v>31</v>
      </c>
      <c r="B816" s="2" t="s">
        <v>112</v>
      </c>
      <c r="C816" s="2" t="s">
        <v>123</v>
      </c>
      <c r="D816" s="2"/>
      <c r="E816" s="1">
        <f t="shared" si="81"/>
        <v>224</v>
      </c>
      <c r="F816" s="1">
        <f>F817</f>
        <v>224</v>
      </c>
      <c r="G816" s="1">
        <f>G817</f>
        <v>0</v>
      </c>
    </row>
    <row r="817" spans="1:7" ht="93" customHeight="1">
      <c r="A817" s="2" t="s">
        <v>9</v>
      </c>
      <c r="B817" s="2" t="s">
        <v>112</v>
      </c>
      <c r="C817" s="2" t="s">
        <v>123</v>
      </c>
      <c r="D817" s="2" t="s">
        <v>10</v>
      </c>
      <c r="E817" s="1">
        <f t="shared" si="81"/>
        <v>224</v>
      </c>
      <c r="F817" s="1">
        <v>224</v>
      </c>
      <c r="G817" s="1"/>
    </row>
    <row r="818" spans="1:7" ht="75" customHeight="1">
      <c r="A818" s="17" t="s">
        <v>124</v>
      </c>
      <c r="B818" s="14" t="s">
        <v>112</v>
      </c>
      <c r="C818" s="14" t="s">
        <v>125</v>
      </c>
      <c r="D818" s="14"/>
      <c r="E818" s="3">
        <f t="shared" si="81"/>
        <v>4731</v>
      </c>
      <c r="F818" s="3">
        <f aca="true" t="shared" si="82" ref="F818:G820">F819</f>
        <v>4731</v>
      </c>
      <c r="G818" s="3">
        <f t="shared" si="82"/>
        <v>0</v>
      </c>
    </row>
    <row r="819" spans="1:7" ht="132.75" customHeight="1">
      <c r="A819" s="17" t="s">
        <v>700</v>
      </c>
      <c r="B819" s="14" t="s">
        <v>112</v>
      </c>
      <c r="C819" s="14" t="s">
        <v>126</v>
      </c>
      <c r="D819" s="14"/>
      <c r="E819" s="3">
        <f t="shared" si="81"/>
        <v>4731</v>
      </c>
      <c r="F819" s="3">
        <f t="shared" si="82"/>
        <v>4731</v>
      </c>
      <c r="G819" s="3">
        <f t="shared" si="82"/>
        <v>0</v>
      </c>
    </row>
    <row r="820" spans="1:7" ht="81.75" customHeight="1">
      <c r="A820" s="10" t="s">
        <v>37</v>
      </c>
      <c r="B820" s="2" t="s">
        <v>112</v>
      </c>
      <c r="C820" s="2" t="s">
        <v>127</v>
      </c>
      <c r="D820" s="2"/>
      <c r="E820" s="1">
        <f t="shared" si="81"/>
        <v>4731</v>
      </c>
      <c r="F820" s="1">
        <f t="shared" si="82"/>
        <v>4731</v>
      </c>
      <c r="G820" s="1">
        <f t="shared" si="82"/>
        <v>0</v>
      </c>
    </row>
    <row r="821" spans="1:7" ht="93" customHeight="1">
      <c r="A821" s="2" t="s">
        <v>9</v>
      </c>
      <c r="B821" s="2" t="s">
        <v>112</v>
      </c>
      <c r="C821" s="2" t="s">
        <v>127</v>
      </c>
      <c r="D821" s="2" t="s">
        <v>10</v>
      </c>
      <c r="E821" s="1">
        <f t="shared" si="81"/>
        <v>4731</v>
      </c>
      <c r="F821" s="1">
        <v>4731</v>
      </c>
      <c r="G821" s="1"/>
    </row>
    <row r="822" spans="1:7" ht="45.75" customHeight="1">
      <c r="A822" s="23" t="s">
        <v>128</v>
      </c>
      <c r="B822" s="14" t="s">
        <v>129</v>
      </c>
      <c r="C822" s="14"/>
      <c r="D822" s="14"/>
      <c r="E822" s="3">
        <f t="shared" si="81"/>
        <v>863400</v>
      </c>
      <c r="F822" s="3">
        <f>F823+F828+F872+F884+F1076+F863+F1081</f>
        <v>29126</v>
      </c>
      <c r="G822" s="3">
        <f>G823+G828+G872+G884+G1076+G863+G1081</f>
        <v>834274</v>
      </c>
    </row>
    <row r="823" spans="1:7" ht="102.75" customHeight="1">
      <c r="A823" s="17" t="s">
        <v>946</v>
      </c>
      <c r="B823" s="14" t="s">
        <v>129</v>
      </c>
      <c r="C823" s="14" t="s">
        <v>70</v>
      </c>
      <c r="D823" s="2"/>
      <c r="E823" s="3">
        <f t="shared" si="81"/>
        <v>3</v>
      </c>
      <c r="F823" s="3">
        <f aca="true" t="shared" si="83" ref="F823:G826">F824</f>
        <v>3</v>
      </c>
      <c r="G823" s="3">
        <f t="shared" si="83"/>
        <v>0</v>
      </c>
    </row>
    <row r="824" spans="1:7" ht="159.75" customHeight="1">
      <c r="A824" s="17" t="s">
        <v>980</v>
      </c>
      <c r="B824" s="14" t="s">
        <v>129</v>
      </c>
      <c r="C824" s="14" t="s">
        <v>71</v>
      </c>
      <c r="D824" s="2"/>
      <c r="E824" s="3">
        <f t="shared" si="81"/>
        <v>3</v>
      </c>
      <c r="F824" s="3">
        <f t="shared" si="83"/>
        <v>3</v>
      </c>
      <c r="G824" s="3">
        <f t="shared" si="83"/>
        <v>0</v>
      </c>
    </row>
    <row r="825" spans="1:7" ht="140.25" customHeight="1">
      <c r="A825" s="17" t="s">
        <v>130</v>
      </c>
      <c r="B825" s="14" t="s">
        <v>129</v>
      </c>
      <c r="C825" s="14" t="s">
        <v>131</v>
      </c>
      <c r="D825" s="2"/>
      <c r="E825" s="3">
        <f t="shared" si="81"/>
        <v>3</v>
      </c>
      <c r="F825" s="3">
        <f t="shared" si="83"/>
        <v>3</v>
      </c>
      <c r="G825" s="3">
        <f t="shared" si="83"/>
        <v>0</v>
      </c>
    </row>
    <row r="826" spans="1:7" ht="22.5" customHeight="1">
      <c r="A826" s="10" t="s">
        <v>31</v>
      </c>
      <c r="B826" s="2" t="s">
        <v>129</v>
      </c>
      <c r="C826" s="2" t="s">
        <v>132</v>
      </c>
      <c r="D826" s="2"/>
      <c r="E826" s="1">
        <f t="shared" si="81"/>
        <v>3</v>
      </c>
      <c r="F826" s="1">
        <f t="shared" si="83"/>
        <v>3</v>
      </c>
      <c r="G826" s="1">
        <f t="shared" si="83"/>
        <v>0</v>
      </c>
    </row>
    <row r="827" spans="1:7" ht="72" customHeight="1">
      <c r="A827" s="2" t="s">
        <v>8</v>
      </c>
      <c r="B827" s="2" t="s">
        <v>129</v>
      </c>
      <c r="C827" s="2" t="s">
        <v>132</v>
      </c>
      <c r="D827" s="2" t="s">
        <v>4</v>
      </c>
      <c r="E827" s="1">
        <f t="shared" si="81"/>
        <v>3</v>
      </c>
      <c r="F827" s="1">
        <v>3</v>
      </c>
      <c r="G827" s="1"/>
    </row>
    <row r="828" spans="1:7" ht="80.25" customHeight="1">
      <c r="A828" s="23" t="s">
        <v>958</v>
      </c>
      <c r="B828" s="14" t="s">
        <v>129</v>
      </c>
      <c r="C828" s="14" t="s">
        <v>286</v>
      </c>
      <c r="D828" s="2"/>
      <c r="E828" s="3">
        <f t="shared" si="81"/>
        <v>12208</v>
      </c>
      <c r="F828" s="3">
        <f>F829+F840+F859+F852</f>
        <v>6335</v>
      </c>
      <c r="G828" s="3">
        <f>G829+G840+G859+G852</f>
        <v>5873</v>
      </c>
    </row>
    <row r="829" spans="1:7" ht="48" customHeight="1">
      <c r="A829" s="23" t="s">
        <v>287</v>
      </c>
      <c r="B829" s="14" t="s">
        <v>129</v>
      </c>
      <c r="C829" s="14" t="s">
        <v>288</v>
      </c>
      <c r="D829" s="2"/>
      <c r="E829" s="3">
        <f aca="true" t="shared" si="84" ref="E829:E839">F829+G829</f>
        <v>4403</v>
      </c>
      <c r="F829" s="3">
        <f>F830+F835</f>
        <v>1833</v>
      </c>
      <c r="G829" s="3">
        <f>G830+G835</f>
        <v>2570</v>
      </c>
    </row>
    <row r="830" spans="1:7" ht="79.5" customHeight="1">
      <c r="A830" s="14" t="s">
        <v>515</v>
      </c>
      <c r="B830" s="14" t="s">
        <v>129</v>
      </c>
      <c r="C830" s="14" t="s">
        <v>516</v>
      </c>
      <c r="D830" s="2"/>
      <c r="E830" s="3">
        <f t="shared" si="84"/>
        <v>3650</v>
      </c>
      <c r="F830" s="3">
        <f>F831+F833</f>
        <v>1825</v>
      </c>
      <c r="G830" s="3">
        <f>G831+G833</f>
        <v>1825</v>
      </c>
    </row>
    <row r="831" spans="1:7" ht="72.75" customHeight="1">
      <c r="A831" s="10" t="s">
        <v>517</v>
      </c>
      <c r="B831" s="2" t="s">
        <v>129</v>
      </c>
      <c r="C831" s="2" t="s">
        <v>858</v>
      </c>
      <c r="D831" s="2"/>
      <c r="E831" s="1">
        <f t="shared" si="84"/>
        <v>1825</v>
      </c>
      <c r="F831" s="1">
        <f>F832</f>
        <v>1825</v>
      </c>
      <c r="G831" s="1">
        <f>G832</f>
        <v>0</v>
      </c>
    </row>
    <row r="832" spans="1:7" ht="46.5" customHeight="1">
      <c r="A832" s="10" t="s">
        <v>11</v>
      </c>
      <c r="B832" s="2" t="s">
        <v>129</v>
      </c>
      <c r="C832" s="2" t="s">
        <v>858</v>
      </c>
      <c r="D832" s="2" t="s">
        <v>12</v>
      </c>
      <c r="E832" s="1">
        <f t="shared" si="84"/>
        <v>1825</v>
      </c>
      <c r="F832" s="1">
        <v>1825</v>
      </c>
      <c r="G832" s="1"/>
    </row>
    <row r="833" spans="1:7" ht="58.5" customHeight="1">
      <c r="A833" s="29" t="s">
        <v>518</v>
      </c>
      <c r="B833" s="2" t="s">
        <v>129</v>
      </c>
      <c r="C833" s="2" t="s">
        <v>519</v>
      </c>
      <c r="D833" s="2"/>
      <c r="E833" s="1">
        <f t="shared" si="84"/>
        <v>1825</v>
      </c>
      <c r="F833" s="1">
        <f>F834</f>
        <v>0</v>
      </c>
      <c r="G833" s="1">
        <f>G834</f>
        <v>1825</v>
      </c>
    </row>
    <row r="834" spans="1:7" ht="47.25" customHeight="1">
      <c r="A834" s="10" t="s">
        <v>11</v>
      </c>
      <c r="B834" s="2" t="s">
        <v>129</v>
      </c>
      <c r="C834" s="2" t="s">
        <v>519</v>
      </c>
      <c r="D834" s="2" t="s">
        <v>12</v>
      </c>
      <c r="E834" s="1">
        <f t="shared" si="84"/>
        <v>1825</v>
      </c>
      <c r="F834" s="1"/>
      <c r="G834" s="1">
        <v>1825</v>
      </c>
    </row>
    <row r="835" spans="1:7" ht="320.25" customHeight="1">
      <c r="A835" s="23" t="s">
        <v>877</v>
      </c>
      <c r="B835" s="14" t="s">
        <v>129</v>
      </c>
      <c r="C835" s="14" t="s">
        <v>520</v>
      </c>
      <c r="D835" s="2"/>
      <c r="E835" s="3">
        <f t="shared" si="84"/>
        <v>753</v>
      </c>
      <c r="F835" s="3">
        <f>F836+F838</f>
        <v>8</v>
      </c>
      <c r="G835" s="3">
        <f>G836+G838</f>
        <v>745</v>
      </c>
    </row>
    <row r="836" spans="1:7" ht="121.5" customHeight="1">
      <c r="A836" s="10" t="s">
        <v>878</v>
      </c>
      <c r="B836" s="2" t="s">
        <v>129</v>
      </c>
      <c r="C836" s="2" t="s">
        <v>521</v>
      </c>
      <c r="D836" s="2"/>
      <c r="E836" s="1">
        <f t="shared" si="84"/>
        <v>8</v>
      </c>
      <c r="F836" s="1">
        <f>F837</f>
        <v>8</v>
      </c>
      <c r="G836" s="1">
        <f>G837</f>
        <v>0</v>
      </c>
    </row>
    <row r="837" spans="1:7" ht="42" customHeight="1">
      <c r="A837" s="10" t="s">
        <v>11</v>
      </c>
      <c r="B837" s="2" t="s">
        <v>129</v>
      </c>
      <c r="C837" s="2" t="s">
        <v>521</v>
      </c>
      <c r="D837" s="2" t="s">
        <v>12</v>
      </c>
      <c r="E837" s="1">
        <f t="shared" si="84"/>
        <v>8</v>
      </c>
      <c r="F837" s="1">
        <v>8</v>
      </c>
      <c r="G837" s="1"/>
    </row>
    <row r="838" spans="1:7" ht="198.75" customHeight="1">
      <c r="A838" s="10" t="s">
        <v>820</v>
      </c>
      <c r="B838" s="2" t="s">
        <v>129</v>
      </c>
      <c r="C838" s="2" t="s">
        <v>522</v>
      </c>
      <c r="D838" s="2"/>
      <c r="E838" s="1">
        <f t="shared" si="84"/>
        <v>745</v>
      </c>
      <c r="F838" s="1">
        <f>F839</f>
        <v>0</v>
      </c>
      <c r="G838" s="1">
        <f>G839</f>
        <v>745</v>
      </c>
    </row>
    <row r="839" spans="1:7" ht="51.75" customHeight="1">
      <c r="A839" s="10" t="s">
        <v>11</v>
      </c>
      <c r="B839" s="2" t="s">
        <v>129</v>
      </c>
      <c r="C839" s="2" t="s">
        <v>522</v>
      </c>
      <c r="D839" s="2" t="s">
        <v>12</v>
      </c>
      <c r="E839" s="1">
        <f t="shared" si="84"/>
        <v>745</v>
      </c>
      <c r="F839" s="1"/>
      <c r="G839" s="1">
        <v>745</v>
      </c>
    </row>
    <row r="840" spans="1:7" ht="42" customHeight="1">
      <c r="A840" s="23" t="s">
        <v>530</v>
      </c>
      <c r="B840" s="14" t="s">
        <v>129</v>
      </c>
      <c r="C840" s="14" t="s">
        <v>531</v>
      </c>
      <c r="D840" s="2"/>
      <c r="E840" s="3">
        <f aca="true" t="shared" si="85" ref="E840:E851">SUM(F840:G840)</f>
        <v>6222</v>
      </c>
      <c r="F840" s="3">
        <f>F841+F844+F847</f>
        <v>3000</v>
      </c>
      <c r="G840" s="3">
        <f>G841+G844+G847</f>
        <v>3222</v>
      </c>
    </row>
    <row r="841" spans="1:7" ht="126.75" customHeight="1">
      <c r="A841" s="14" t="s">
        <v>879</v>
      </c>
      <c r="B841" s="14" t="s">
        <v>129</v>
      </c>
      <c r="C841" s="14" t="s">
        <v>546</v>
      </c>
      <c r="D841" s="2"/>
      <c r="E841" s="3">
        <f t="shared" si="85"/>
        <v>1088</v>
      </c>
      <c r="F841" s="3">
        <f>F842</f>
        <v>1088</v>
      </c>
      <c r="G841" s="3">
        <f>G842</f>
        <v>0</v>
      </c>
    </row>
    <row r="842" spans="1:7" ht="201" customHeight="1">
      <c r="A842" s="10" t="s">
        <v>880</v>
      </c>
      <c r="B842" s="2" t="s">
        <v>129</v>
      </c>
      <c r="C842" s="2" t="s">
        <v>547</v>
      </c>
      <c r="D842" s="2"/>
      <c r="E842" s="1">
        <f t="shared" si="85"/>
        <v>1088</v>
      </c>
      <c r="F842" s="1">
        <f>F843</f>
        <v>1088</v>
      </c>
      <c r="G842" s="1">
        <f>G843</f>
        <v>0</v>
      </c>
    </row>
    <row r="843" spans="1:7" ht="42.75" customHeight="1">
      <c r="A843" s="10" t="s">
        <v>11</v>
      </c>
      <c r="B843" s="2" t="s">
        <v>129</v>
      </c>
      <c r="C843" s="2" t="s">
        <v>547</v>
      </c>
      <c r="D843" s="2" t="s">
        <v>12</v>
      </c>
      <c r="E843" s="1">
        <f t="shared" si="85"/>
        <v>1088</v>
      </c>
      <c r="F843" s="1">
        <v>1088</v>
      </c>
      <c r="G843" s="1"/>
    </row>
    <row r="844" spans="1:7" ht="162" customHeight="1">
      <c r="A844" s="23" t="s">
        <v>548</v>
      </c>
      <c r="B844" s="14" t="s">
        <v>129</v>
      </c>
      <c r="C844" s="14" t="s">
        <v>549</v>
      </c>
      <c r="D844" s="2"/>
      <c r="E844" s="3">
        <f>F844+G844</f>
        <v>1876</v>
      </c>
      <c r="F844" s="3">
        <f>F845</f>
        <v>1876</v>
      </c>
      <c r="G844" s="3">
        <f>G845</f>
        <v>0</v>
      </c>
    </row>
    <row r="845" spans="1:7" ht="171" customHeight="1">
      <c r="A845" s="10" t="s">
        <v>881</v>
      </c>
      <c r="B845" s="2" t="s">
        <v>129</v>
      </c>
      <c r="C845" s="2" t="s">
        <v>550</v>
      </c>
      <c r="D845" s="2"/>
      <c r="E845" s="1">
        <f>F845+G845</f>
        <v>1876</v>
      </c>
      <c r="F845" s="1">
        <f>F846</f>
        <v>1876</v>
      </c>
      <c r="G845" s="1">
        <f>G846</f>
        <v>0</v>
      </c>
    </row>
    <row r="846" spans="1:7" ht="41.25" customHeight="1">
      <c r="A846" s="10" t="s">
        <v>11</v>
      </c>
      <c r="B846" s="2" t="s">
        <v>129</v>
      </c>
      <c r="C846" s="2" t="s">
        <v>550</v>
      </c>
      <c r="D846" s="2" t="s">
        <v>12</v>
      </c>
      <c r="E846" s="1">
        <f>F846+G846</f>
        <v>1876</v>
      </c>
      <c r="F846" s="1">
        <v>1876</v>
      </c>
      <c r="G846" s="1"/>
    </row>
    <row r="847" spans="1:7" ht="351" customHeight="1">
      <c r="A847" s="23" t="s">
        <v>882</v>
      </c>
      <c r="B847" s="14" t="s">
        <v>129</v>
      </c>
      <c r="C847" s="14" t="s">
        <v>555</v>
      </c>
      <c r="D847" s="2"/>
      <c r="E847" s="3">
        <f t="shared" si="85"/>
        <v>3258</v>
      </c>
      <c r="F847" s="3">
        <f>F848+F850</f>
        <v>36</v>
      </c>
      <c r="G847" s="3">
        <f>G848+G850</f>
        <v>3222</v>
      </c>
    </row>
    <row r="848" spans="1:7" ht="122.25" customHeight="1">
      <c r="A848" s="10" t="s">
        <v>878</v>
      </c>
      <c r="B848" s="2" t="s">
        <v>129</v>
      </c>
      <c r="C848" s="2" t="s">
        <v>556</v>
      </c>
      <c r="D848" s="2"/>
      <c r="E848" s="1">
        <f t="shared" si="85"/>
        <v>36</v>
      </c>
      <c r="F848" s="1">
        <f>F849</f>
        <v>36</v>
      </c>
      <c r="G848" s="1">
        <f>G849</f>
        <v>0</v>
      </c>
    </row>
    <row r="849" spans="1:7" ht="43.5" customHeight="1">
      <c r="A849" s="10" t="s">
        <v>11</v>
      </c>
      <c r="B849" s="2" t="s">
        <v>129</v>
      </c>
      <c r="C849" s="2" t="s">
        <v>556</v>
      </c>
      <c r="D849" s="2" t="s">
        <v>12</v>
      </c>
      <c r="E849" s="1">
        <f t="shared" si="85"/>
        <v>36</v>
      </c>
      <c r="F849" s="1">
        <v>36</v>
      </c>
      <c r="G849" s="1"/>
    </row>
    <row r="850" spans="1:7" ht="201.75" customHeight="1">
      <c r="A850" s="10" t="s">
        <v>820</v>
      </c>
      <c r="B850" s="2" t="s">
        <v>129</v>
      </c>
      <c r="C850" s="2" t="s">
        <v>557</v>
      </c>
      <c r="D850" s="2"/>
      <c r="E850" s="1">
        <f t="shared" si="85"/>
        <v>3222</v>
      </c>
      <c r="F850" s="1">
        <f>F851</f>
        <v>0</v>
      </c>
      <c r="G850" s="1">
        <f>G851</f>
        <v>3222</v>
      </c>
    </row>
    <row r="851" spans="1:7" ht="39" customHeight="1">
      <c r="A851" s="10" t="s">
        <v>11</v>
      </c>
      <c r="B851" s="2" t="s">
        <v>129</v>
      </c>
      <c r="C851" s="2" t="s">
        <v>557</v>
      </c>
      <c r="D851" s="2" t="s">
        <v>12</v>
      </c>
      <c r="E851" s="1">
        <f t="shared" si="85"/>
        <v>3222</v>
      </c>
      <c r="F851" s="1"/>
      <c r="G851" s="1">
        <v>3222</v>
      </c>
    </row>
    <row r="852" spans="1:7" ht="60.75" customHeight="1">
      <c r="A852" s="24" t="s">
        <v>558</v>
      </c>
      <c r="B852" s="14" t="s">
        <v>129</v>
      </c>
      <c r="C852" s="14" t="s">
        <v>559</v>
      </c>
      <c r="D852" s="2"/>
      <c r="E852" s="3">
        <f>F852+G852</f>
        <v>1139</v>
      </c>
      <c r="F852" s="3">
        <f>F856+F853</f>
        <v>1058</v>
      </c>
      <c r="G852" s="3">
        <f>G856+G853</f>
        <v>81</v>
      </c>
    </row>
    <row r="853" spans="1:7" ht="237" customHeight="1">
      <c r="A853" s="23" t="s">
        <v>936</v>
      </c>
      <c r="B853" s="14" t="s">
        <v>129</v>
      </c>
      <c r="C853" s="14" t="s">
        <v>938</v>
      </c>
      <c r="D853" s="14"/>
      <c r="E853" s="3">
        <f>F853+G853</f>
        <v>1058</v>
      </c>
      <c r="F853" s="3">
        <f>F854</f>
        <v>1058</v>
      </c>
      <c r="G853" s="3">
        <f>G854</f>
        <v>0</v>
      </c>
    </row>
    <row r="854" spans="1:7" ht="166.5" customHeight="1">
      <c r="A854" s="10" t="s">
        <v>937</v>
      </c>
      <c r="B854" s="2" t="s">
        <v>129</v>
      </c>
      <c r="C854" s="2" t="s">
        <v>939</v>
      </c>
      <c r="D854" s="2"/>
      <c r="E854" s="1">
        <f>F854+G854</f>
        <v>1058</v>
      </c>
      <c r="F854" s="1">
        <f>F855</f>
        <v>1058</v>
      </c>
      <c r="G854" s="1">
        <f>G855</f>
        <v>0</v>
      </c>
    </row>
    <row r="855" spans="1:7" ht="47.25" customHeight="1">
      <c r="A855" s="10" t="s">
        <v>11</v>
      </c>
      <c r="B855" s="2" t="s">
        <v>129</v>
      </c>
      <c r="C855" s="2" t="s">
        <v>939</v>
      </c>
      <c r="D855" s="2" t="s">
        <v>12</v>
      </c>
      <c r="E855" s="1">
        <f>F855+G855</f>
        <v>1058</v>
      </c>
      <c r="F855" s="1">
        <v>1058</v>
      </c>
      <c r="G855" s="1"/>
    </row>
    <row r="856" spans="1:7" ht="368.25" customHeight="1">
      <c r="A856" s="23" t="s">
        <v>883</v>
      </c>
      <c r="B856" s="14" t="s">
        <v>129</v>
      </c>
      <c r="C856" s="14" t="s">
        <v>569</v>
      </c>
      <c r="D856" s="14"/>
      <c r="E856" s="3">
        <f>SUM(F856:G856)</f>
        <v>81</v>
      </c>
      <c r="F856" s="3">
        <f>F857</f>
        <v>0</v>
      </c>
      <c r="G856" s="3">
        <f>G857</f>
        <v>81</v>
      </c>
    </row>
    <row r="857" spans="1:7" ht="192.75" customHeight="1">
      <c r="A857" s="10" t="s">
        <v>820</v>
      </c>
      <c r="B857" s="2" t="s">
        <v>129</v>
      </c>
      <c r="C857" s="2" t="s">
        <v>570</v>
      </c>
      <c r="D857" s="2"/>
      <c r="E857" s="1">
        <f>SUM(F857:G857)</f>
        <v>81</v>
      </c>
      <c r="F857" s="1">
        <f>F858</f>
        <v>0</v>
      </c>
      <c r="G857" s="1">
        <f>G858</f>
        <v>81</v>
      </c>
    </row>
    <row r="858" spans="1:7" ht="40.5" customHeight="1">
      <c r="A858" s="10" t="s">
        <v>11</v>
      </c>
      <c r="B858" s="2" t="s">
        <v>129</v>
      </c>
      <c r="C858" s="2" t="s">
        <v>570</v>
      </c>
      <c r="D858" s="2" t="s">
        <v>12</v>
      </c>
      <c r="E858" s="1">
        <f>SUM(F858:G858)</f>
        <v>81</v>
      </c>
      <c r="F858" s="1"/>
      <c r="G858" s="1">
        <v>81</v>
      </c>
    </row>
    <row r="859" spans="1:7" ht="80.25" customHeight="1">
      <c r="A859" s="23" t="s">
        <v>639</v>
      </c>
      <c r="B859" s="14" t="s">
        <v>129</v>
      </c>
      <c r="C859" s="14" t="s">
        <v>640</v>
      </c>
      <c r="D859" s="2"/>
      <c r="E859" s="3">
        <f aca="true" t="shared" si="86" ref="E859:E888">F859+G859</f>
        <v>444</v>
      </c>
      <c r="F859" s="3">
        <f aca="true" t="shared" si="87" ref="F859:G861">F860</f>
        <v>444</v>
      </c>
      <c r="G859" s="3">
        <f t="shared" si="87"/>
        <v>0</v>
      </c>
    </row>
    <row r="860" spans="1:7" ht="84" customHeight="1">
      <c r="A860" s="14" t="s">
        <v>772</v>
      </c>
      <c r="B860" s="14" t="s">
        <v>129</v>
      </c>
      <c r="C860" s="14" t="s">
        <v>774</v>
      </c>
      <c r="D860" s="2"/>
      <c r="E860" s="3">
        <f t="shared" si="86"/>
        <v>444</v>
      </c>
      <c r="F860" s="3">
        <f t="shared" si="87"/>
        <v>444</v>
      </c>
      <c r="G860" s="3">
        <f t="shared" si="87"/>
        <v>0</v>
      </c>
    </row>
    <row r="861" spans="1:7" ht="91.5" customHeight="1">
      <c r="A861" s="2" t="s">
        <v>773</v>
      </c>
      <c r="B861" s="2" t="s">
        <v>129</v>
      </c>
      <c r="C861" s="2" t="s">
        <v>775</v>
      </c>
      <c r="D861" s="2"/>
      <c r="E861" s="1">
        <f t="shared" si="86"/>
        <v>444</v>
      </c>
      <c r="F861" s="1">
        <f t="shared" si="87"/>
        <v>444</v>
      </c>
      <c r="G861" s="1">
        <f t="shared" si="87"/>
        <v>0</v>
      </c>
    </row>
    <row r="862" spans="1:7" ht="52.5" customHeight="1">
      <c r="A862" s="10" t="s">
        <v>11</v>
      </c>
      <c r="B862" s="2" t="s">
        <v>129</v>
      </c>
      <c r="C862" s="2" t="s">
        <v>775</v>
      </c>
      <c r="D862" s="2" t="s">
        <v>12</v>
      </c>
      <c r="E862" s="1">
        <f t="shared" si="86"/>
        <v>444</v>
      </c>
      <c r="F862" s="1">
        <v>444</v>
      </c>
      <c r="G862" s="2"/>
    </row>
    <row r="863" spans="1:7" ht="93.75" customHeight="1">
      <c r="A863" s="17" t="s">
        <v>943</v>
      </c>
      <c r="B863" s="14" t="s">
        <v>129</v>
      </c>
      <c r="C863" s="14" t="s">
        <v>33</v>
      </c>
      <c r="D863" s="2"/>
      <c r="E863" s="3">
        <f t="shared" si="86"/>
        <v>137</v>
      </c>
      <c r="F863" s="3">
        <f>F868+F864</f>
        <v>137</v>
      </c>
      <c r="G863" s="3">
        <f>G868+G864</f>
        <v>0</v>
      </c>
    </row>
    <row r="864" spans="1:7" ht="47.25" customHeight="1">
      <c r="A864" s="17" t="s">
        <v>940</v>
      </c>
      <c r="B864" s="14" t="s">
        <v>129</v>
      </c>
      <c r="C864" s="14" t="s">
        <v>35</v>
      </c>
      <c r="D864" s="14"/>
      <c r="E864" s="3">
        <f>F864+G864</f>
        <v>5</v>
      </c>
      <c r="F864" s="3">
        <f aca="true" t="shared" si="88" ref="F864:G866">F865</f>
        <v>5</v>
      </c>
      <c r="G864" s="3">
        <f t="shared" si="88"/>
        <v>0</v>
      </c>
    </row>
    <row r="865" spans="1:7" ht="215.25" customHeight="1">
      <c r="A865" s="17" t="s">
        <v>711</v>
      </c>
      <c r="B865" s="14" t="s">
        <v>129</v>
      </c>
      <c r="C865" s="14" t="s">
        <v>941</v>
      </c>
      <c r="D865" s="14"/>
      <c r="E865" s="3">
        <f>F865+G865</f>
        <v>5</v>
      </c>
      <c r="F865" s="3">
        <f t="shared" si="88"/>
        <v>5</v>
      </c>
      <c r="G865" s="3">
        <f t="shared" si="88"/>
        <v>0</v>
      </c>
    </row>
    <row r="866" spans="1:7" ht="114.75" customHeight="1">
      <c r="A866" s="11" t="s">
        <v>40</v>
      </c>
      <c r="B866" s="2" t="s">
        <v>129</v>
      </c>
      <c r="C866" s="2" t="s">
        <v>942</v>
      </c>
      <c r="D866" s="2"/>
      <c r="E866" s="1">
        <f>F866+G866</f>
        <v>5</v>
      </c>
      <c r="F866" s="1">
        <f t="shared" si="88"/>
        <v>5</v>
      </c>
      <c r="G866" s="1">
        <f t="shared" si="88"/>
        <v>0</v>
      </c>
    </row>
    <row r="867" spans="1:7" ht="49.5" customHeight="1">
      <c r="A867" s="10" t="s">
        <v>11</v>
      </c>
      <c r="B867" s="2" t="s">
        <v>129</v>
      </c>
      <c r="C867" s="2" t="s">
        <v>942</v>
      </c>
      <c r="D867" s="2" t="s">
        <v>12</v>
      </c>
      <c r="E867" s="1">
        <f>F867+G867</f>
        <v>5</v>
      </c>
      <c r="F867" s="1">
        <v>5</v>
      </c>
      <c r="G867" s="1"/>
    </row>
    <row r="868" spans="1:7" ht="54.75" customHeight="1">
      <c r="A868" s="17" t="s">
        <v>46</v>
      </c>
      <c r="B868" s="14" t="s">
        <v>129</v>
      </c>
      <c r="C868" s="14" t="s">
        <v>47</v>
      </c>
      <c r="D868" s="2"/>
      <c r="E868" s="3">
        <f>F868+G868</f>
        <v>132</v>
      </c>
      <c r="F868" s="3">
        <f aca="true" t="shared" si="89" ref="F868:G870">F869</f>
        <v>132</v>
      </c>
      <c r="G868" s="3">
        <f t="shared" si="89"/>
        <v>0</v>
      </c>
    </row>
    <row r="869" spans="1:7" ht="210.75" customHeight="1">
      <c r="A869" s="24" t="s">
        <v>711</v>
      </c>
      <c r="B869" s="14" t="s">
        <v>129</v>
      </c>
      <c r="C869" s="14" t="s">
        <v>52</v>
      </c>
      <c r="D869" s="14"/>
      <c r="E869" s="3">
        <f t="shared" si="86"/>
        <v>132</v>
      </c>
      <c r="F869" s="3">
        <f t="shared" si="89"/>
        <v>132</v>
      </c>
      <c r="G869" s="3">
        <f t="shared" si="89"/>
        <v>0</v>
      </c>
    </row>
    <row r="870" spans="1:7" ht="114.75" customHeight="1">
      <c r="A870" s="11" t="s">
        <v>40</v>
      </c>
      <c r="B870" s="2" t="s">
        <v>129</v>
      </c>
      <c r="C870" s="2" t="s">
        <v>53</v>
      </c>
      <c r="D870" s="2"/>
      <c r="E870" s="1">
        <f t="shared" si="86"/>
        <v>132</v>
      </c>
      <c r="F870" s="1">
        <f t="shared" si="89"/>
        <v>132</v>
      </c>
      <c r="G870" s="1">
        <f t="shared" si="89"/>
        <v>0</v>
      </c>
    </row>
    <row r="871" spans="1:7" ht="52.5" customHeight="1">
      <c r="A871" s="10" t="s">
        <v>11</v>
      </c>
      <c r="B871" s="2" t="s">
        <v>129</v>
      </c>
      <c r="C871" s="2" t="s">
        <v>53</v>
      </c>
      <c r="D871" s="2" t="s">
        <v>12</v>
      </c>
      <c r="E871" s="1">
        <f t="shared" si="86"/>
        <v>132</v>
      </c>
      <c r="F871" s="1">
        <v>132</v>
      </c>
      <c r="G871" s="1">
        <v>0</v>
      </c>
    </row>
    <row r="872" spans="1:7" ht="86.25" customHeight="1">
      <c r="A872" s="17" t="s">
        <v>963</v>
      </c>
      <c r="B872" s="14" t="s">
        <v>129</v>
      </c>
      <c r="C872" s="14" t="s">
        <v>133</v>
      </c>
      <c r="D872" s="2"/>
      <c r="E872" s="3">
        <f t="shared" si="86"/>
        <v>31911</v>
      </c>
      <c r="F872" s="3">
        <f aca="true" t="shared" si="90" ref="F872:G875">F873</f>
        <v>5983</v>
      </c>
      <c r="G872" s="3">
        <f t="shared" si="90"/>
        <v>25928</v>
      </c>
    </row>
    <row r="873" spans="1:7" ht="96.75" customHeight="1">
      <c r="A873" s="17" t="s">
        <v>134</v>
      </c>
      <c r="B873" s="14" t="s">
        <v>129</v>
      </c>
      <c r="C873" s="14" t="s">
        <v>135</v>
      </c>
      <c r="D873" s="2"/>
      <c r="E873" s="3">
        <f t="shared" si="86"/>
        <v>31911</v>
      </c>
      <c r="F873" s="3">
        <f>F874+F877</f>
        <v>5983</v>
      </c>
      <c r="G873" s="3">
        <f>G874+G877</f>
        <v>25928</v>
      </c>
    </row>
    <row r="874" spans="1:7" ht="130.5" customHeight="1">
      <c r="A874" s="17" t="s">
        <v>136</v>
      </c>
      <c r="B874" s="14" t="s">
        <v>129</v>
      </c>
      <c r="C874" s="14" t="s">
        <v>137</v>
      </c>
      <c r="D874" s="2"/>
      <c r="E874" s="3">
        <f t="shared" si="86"/>
        <v>22791</v>
      </c>
      <c r="F874" s="3">
        <f>F875</f>
        <v>5983</v>
      </c>
      <c r="G874" s="3">
        <f>G875</f>
        <v>16808</v>
      </c>
    </row>
    <row r="875" spans="1:7" ht="54" customHeight="1">
      <c r="A875" s="35" t="s">
        <v>891</v>
      </c>
      <c r="B875" s="2" t="s">
        <v>129</v>
      </c>
      <c r="C875" s="2" t="s">
        <v>855</v>
      </c>
      <c r="D875" s="2"/>
      <c r="E875" s="1">
        <f t="shared" si="86"/>
        <v>22791</v>
      </c>
      <c r="F875" s="1">
        <f t="shared" si="90"/>
        <v>5983</v>
      </c>
      <c r="G875" s="1">
        <f t="shared" si="90"/>
        <v>16808</v>
      </c>
    </row>
    <row r="876" spans="1:7" ht="43.5" customHeight="1">
      <c r="A876" s="10" t="s">
        <v>11</v>
      </c>
      <c r="B876" s="2" t="s">
        <v>129</v>
      </c>
      <c r="C876" s="2" t="s">
        <v>855</v>
      </c>
      <c r="D876" s="2" t="s">
        <v>12</v>
      </c>
      <c r="E876" s="1">
        <f t="shared" si="86"/>
        <v>22791</v>
      </c>
      <c r="F876" s="1">
        <f>3933+2050</f>
        <v>5983</v>
      </c>
      <c r="G876" s="1">
        <f>9513+16159-8864</f>
        <v>16808</v>
      </c>
    </row>
    <row r="877" spans="1:7" ht="275.25" customHeight="1">
      <c r="A877" s="23" t="s">
        <v>1155</v>
      </c>
      <c r="B877" s="14" t="s">
        <v>129</v>
      </c>
      <c r="C877" s="14" t="s">
        <v>1159</v>
      </c>
      <c r="D877" s="2"/>
      <c r="E877" s="3">
        <f t="shared" si="86"/>
        <v>9120</v>
      </c>
      <c r="F877" s="3">
        <f>F878+F880+F882</f>
        <v>0</v>
      </c>
      <c r="G877" s="3">
        <f>G878+G880+G882</f>
        <v>9120</v>
      </c>
    </row>
    <row r="878" spans="1:7" ht="233.25" customHeight="1">
      <c r="A878" s="10" t="s">
        <v>1156</v>
      </c>
      <c r="B878" s="2" t="s">
        <v>129</v>
      </c>
      <c r="C878" s="2" t="s">
        <v>1160</v>
      </c>
      <c r="D878" s="2"/>
      <c r="E878" s="1">
        <f t="shared" si="86"/>
        <v>1520</v>
      </c>
      <c r="F878" s="1">
        <f>F879</f>
        <v>0</v>
      </c>
      <c r="G878" s="1">
        <f>G879</f>
        <v>1520</v>
      </c>
    </row>
    <row r="879" spans="1:7" ht="43.5" customHeight="1">
      <c r="A879" s="10" t="s">
        <v>11</v>
      </c>
      <c r="B879" s="2" t="s">
        <v>129</v>
      </c>
      <c r="C879" s="2" t="s">
        <v>1160</v>
      </c>
      <c r="D879" s="2" t="s">
        <v>12</v>
      </c>
      <c r="E879" s="1">
        <f t="shared" si="86"/>
        <v>1520</v>
      </c>
      <c r="F879" s="1"/>
      <c r="G879" s="1">
        <v>1520</v>
      </c>
    </row>
    <row r="880" spans="1:7" ht="136.5" customHeight="1">
      <c r="A880" s="10" t="s">
        <v>1157</v>
      </c>
      <c r="B880" s="2" t="s">
        <v>129</v>
      </c>
      <c r="C880" s="2" t="s">
        <v>1161</v>
      </c>
      <c r="D880" s="2"/>
      <c r="E880" s="1">
        <f t="shared" si="86"/>
        <v>3800</v>
      </c>
      <c r="F880" s="1">
        <f>F881</f>
        <v>0</v>
      </c>
      <c r="G880" s="1">
        <f>G881</f>
        <v>3800</v>
      </c>
    </row>
    <row r="881" spans="1:7" ht="43.5" customHeight="1">
      <c r="A881" s="10" t="s">
        <v>11</v>
      </c>
      <c r="B881" s="2" t="s">
        <v>129</v>
      </c>
      <c r="C881" s="2" t="s">
        <v>1161</v>
      </c>
      <c r="D881" s="2" t="s">
        <v>12</v>
      </c>
      <c r="E881" s="1">
        <f t="shared" si="86"/>
        <v>3800</v>
      </c>
      <c r="F881" s="1"/>
      <c r="G881" s="1">
        <v>3800</v>
      </c>
    </row>
    <row r="882" spans="1:7" ht="159.75" customHeight="1">
      <c r="A882" s="10" t="s">
        <v>1158</v>
      </c>
      <c r="B882" s="2" t="s">
        <v>129</v>
      </c>
      <c r="C882" s="2" t="s">
        <v>1162</v>
      </c>
      <c r="D882" s="2"/>
      <c r="E882" s="1">
        <f t="shared" si="86"/>
        <v>3800</v>
      </c>
      <c r="F882" s="1">
        <f>F883</f>
        <v>0</v>
      </c>
      <c r="G882" s="1">
        <f>G883</f>
        <v>3800</v>
      </c>
    </row>
    <row r="883" spans="1:7" ht="43.5" customHeight="1">
      <c r="A883" s="10" t="s">
        <v>11</v>
      </c>
      <c r="B883" s="2" t="s">
        <v>129</v>
      </c>
      <c r="C883" s="2" t="s">
        <v>1162</v>
      </c>
      <c r="D883" s="2" t="s">
        <v>12</v>
      </c>
      <c r="E883" s="1">
        <f t="shared" si="86"/>
        <v>3800</v>
      </c>
      <c r="F883" s="1"/>
      <c r="G883" s="1">
        <v>3800</v>
      </c>
    </row>
    <row r="884" spans="1:7" ht="77.25" customHeight="1">
      <c r="A884" s="23" t="s">
        <v>959</v>
      </c>
      <c r="B884" s="14" t="s">
        <v>129</v>
      </c>
      <c r="C884" s="14" t="s">
        <v>103</v>
      </c>
      <c r="D884" s="2"/>
      <c r="E884" s="3">
        <f t="shared" si="86"/>
        <v>817242</v>
      </c>
      <c r="F884" s="3">
        <f>F885+F1008+F1022+F1067</f>
        <v>14769</v>
      </c>
      <c r="G884" s="3">
        <f>G885+G1008+G1022+G1067</f>
        <v>802473</v>
      </c>
    </row>
    <row r="885" spans="1:7" ht="81.75" customHeight="1">
      <c r="A885" s="17" t="s">
        <v>138</v>
      </c>
      <c r="B885" s="14" t="s">
        <v>129</v>
      </c>
      <c r="C885" s="14" t="s">
        <v>105</v>
      </c>
      <c r="D885" s="2"/>
      <c r="E885" s="3">
        <f t="shared" si="86"/>
        <v>757046</v>
      </c>
      <c r="F885" s="3">
        <f>F886+F891+F896+F900+F905+F908+F911+F915+F919+F923+F927+F931+F935+F939+F943+F947+F951+F955+F959+F963+F967+F970+F973+F977+F981+F985+F989+F993+F997+F1001+F1005</f>
        <v>9984</v>
      </c>
      <c r="G885" s="3">
        <f>G886+G891+G896+G900+G905+G908+G911+G915+G919+G923+G927+G931+G935+G939+G943+G947+G951+G955+G959+G963+G967+G970+G973+G977+G981+G985+G989+G993+G997+G1001+G1005</f>
        <v>747062</v>
      </c>
    </row>
    <row r="886" spans="1:7" ht="150" customHeight="1">
      <c r="A886" s="17" t="s">
        <v>462</v>
      </c>
      <c r="B886" s="14" t="s">
        <v>129</v>
      </c>
      <c r="C886" s="14" t="s">
        <v>139</v>
      </c>
      <c r="D886" s="2"/>
      <c r="E886" s="3">
        <f t="shared" si="86"/>
        <v>1443</v>
      </c>
      <c r="F886" s="3">
        <f>F887+F889</f>
        <v>1443</v>
      </c>
      <c r="G886" s="3">
        <f>G887+G889</f>
        <v>0</v>
      </c>
    </row>
    <row r="887" spans="1:7" ht="102" customHeight="1">
      <c r="A887" s="10" t="s">
        <v>140</v>
      </c>
      <c r="B887" s="2" t="s">
        <v>129</v>
      </c>
      <c r="C887" s="2" t="s">
        <v>141</v>
      </c>
      <c r="D887" s="2"/>
      <c r="E887" s="1">
        <f t="shared" si="86"/>
        <v>1431</v>
      </c>
      <c r="F887" s="1">
        <f>F888</f>
        <v>1431</v>
      </c>
      <c r="G887" s="1">
        <f>G888</f>
        <v>0</v>
      </c>
    </row>
    <row r="888" spans="1:7" ht="40.5" customHeight="1">
      <c r="A888" s="10" t="s">
        <v>11</v>
      </c>
      <c r="B888" s="2" t="s">
        <v>129</v>
      </c>
      <c r="C888" s="2" t="s">
        <v>141</v>
      </c>
      <c r="D888" s="2" t="s">
        <v>12</v>
      </c>
      <c r="E888" s="1">
        <f t="shared" si="86"/>
        <v>1431</v>
      </c>
      <c r="F888" s="1">
        <v>1431</v>
      </c>
      <c r="G888" s="1"/>
    </row>
    <row r="889" spans="1:7" ht="60" customHeight="1">
      <c r="A889" s="10" t="s">
        <v>109</v>
      </c>
      <c r="B889" s="2" t="s">
        <v>129</v>
      </c>
      <c r="C889" s="2" t="s">
        <v>142</v>
      </c>
      <c r="D889" s="2"/>
      <c r="E889" s="1">
        <f aca="true" t="shared" si="91" ref="E889:E904">F889+G889</f>
        <v>12</v>
      </c>
      <c r="F889" s="1">
        <f>F890</f>
        <v>12</v>
      </c>
      <c r="G889" s="1">
        <f>G890</f>
        <v>0</v>
      </c>
    </row>
    <row r="890" spans="1:7" ht="58.5" customHeight="1">
      <c r="A890" s="2" t="s">
        <v>8</v>
      </c>
      <c r="B890" s="2" t="s">
        <v>129</v>
      </c>
      <c r="C890" s="2" t="s">
        <v>142</v>
      </c>
      <c r="D890" s="2" t="s">
        <v>4</v>
      </c>
      <c r="E890" s="1">
        <f t="shared" si="91"/>
        <v>12</v>
      </c>
      <c r="F890" s="1">
        <v>12</v>
      </c>
      <c r="G890" s="1"/>
    </row>
    <row r="891" spans="1:7" ht="390" customHeight="1">
      <c r="A891" s="41" t="s">
        <v>860</v>
      </c>
      <c r="B891" s="14" t="s">
        <v>129</v>
      </c>
      <c r="C891" s="14" t="s">
        <v>143</v>
      </c>
      <c r="D891" s="2"/>
      <c r="E891" s="3">
        <f t="shared" si="91"/>
        <v>451</v>
      </c>
      <c r="F891" s="3">
        <f>F892+F894</f>
        <v>451</v>
      </c>
      <c r="G891" s="3">
        <f>G892+G894</f>
        <v>0</v>
      </c>
    </row>
    <row r="892" spans="1:7" ht="66.75" customHeight="1">
      <c r="A892" s="10" t="s">
        <v>144</v>
      </c>
      <c r="B892" s="2" t="s">
        <v>129</v>
      </c>
      <c r="C892" s="2" t="s">
        <v>145</v>
      </c>
      <c r="D892" s="2"/>
      <c r="E892" s="1">
        <f t="shared" si="91"/>
        <v>447</v>
      </c>
      <c r="F892" s="1">
        <f>F893</f>
        <v>447</v>
      </c>
      <c r="G892" s="1">
        <f>G893</f>
        <v>0</v>
      </c>
    </row>
    <row r="893" spans="1:7" ht="42.75" customHeight="1">
      <c r="A893" s="10" t="s">
        <v>11</v>
      </c>
      <c r="B893" s="2" t="s">
        <v>129</v>
      </c>
      <c r="C893" s="2" t="s">
        <v>145</v>
      </c>
      <c r="D893" s="2" t="s">
        <v>12</v>
      </c>
      <c r="E893" s="1">
        <f t="shared" si="91"/>
        <v>447</v>
      </c>
      <c r="F893" s="1">
        <v>447</v>
      </c>
      <c r="G893" s="1"/>
    </row>
    <row r="894" spans="1:7" ht="60" customHeight="1">
      <c r="A894" s="10" t="s">
        <v>109</v>
      </c>
      <c r="B894" s="2" t="s">
        <v>129</v>
      </c>
      <c r="C894" s="2" t="s">
        <v>751</v>
      </c>
      <c r="D894" s="2"/>
      <c r="E894" s="1">
        <f t="shared" si="91"/>
        <v>4</v>
      </c>
      <c r="F894" s="1">
        <f>F895</f>
        <v>4</v>
      </c>
      <c r="G894" s="1">
        <f>G895</f>
        <v>0</v>
      </c>
    </row>
    <row r="895" spans="1:7" ht="59.25" customHeight="1">
      <c r="A895" s="2" t="s">
        <v>8</v>
      </c>
      <c r="B895" s="2" t="s">
        <v>129</v>
      </c>
      <c r="C895" s="2" t="s">
        <v>751</v>
      </c>
      <c r="D895" s="2" t="s">
        <v>4</v>
      </c>
      <c r="E895" s="1">
        <f t="shared" si="91"/>
        <v>4</v>
      </c>
      <c r="F895" s="1">
        <v>4</v>
      </c>
      <c r="G895" s="1"/>
    </row>
    <row r="896" spans="1:7" ht="107.25" customHeight="1">
      <c r="A896" s="23" t="s">
        <v>146</v>
      </c>
      <c r="B896" s="14" t="s">
        <v>129</v>
      </c>
      <c r="C896" s="14" t="s">
        <v>147</v>
      </c>
      <c r="D896" s="2"/>
      <c r="E896" s="3">
        <f t="shared" si="91"/>
        <v>2740</v>
      </c>
      <c r="F896" s="3">
        <f>F897</f>
        <v>2740</v>
      </c>
      <c r="G896" s="3">
        <f>G897</f>
        <v>0</v>
      </c>
    </row>
    <row r="897" spans="1:7" ht="120" customHeight="1">
      <c r="A897" s="10" t="s">
        <v>148</v>
      </c>
      <c r="B897" s="2" t="s">
        <v>129</v>
      </c>
      <c r="C897" s="2" t="s">
        <v>149</v>
      </c>
      <c r="D897" s="2"/>
      <c r="E897" s="1">
        <f t="shared" si="91"/>
        <v>2740</v>
      </c>
      <c r="F897" s="1">
        <f>F898+F899</f>
        <v>2740</v>
      </c>
      <c r="G897" s="1">
        <f>G898+G899</f>
        <v>0</v>
      </c>
    </row>
    <row r="898" spans="1:7" ht="62.25" customHeight="1">
      <c r="A898" s="2" t="s">
        <v>8</v>
      </c>
      <c r="B898" s="2" t="s">
        <v>129</v>
      </c>
      <c r="C898" s="2" t="s">
        <v>149</v>
      </c>
      <c r="D898" s="2" t="s">
        <v>4</v>
      </c>
      <c r="E898" s="1">
        <f t="shared" si="91"/>
        <v>2592</v>
      </c>
      <c r="F898" s="1">
        <v>2592</v>
      </c>
      <c r="G898" s="2"/>
    </row>
    <row r="899" spans="1:7" ht="48.75" customHeight="1">
      <c r="A899" s="10" t="s">
        <v>11</v>
      </c>
      <c r="B899" s="2" t="s">
        <v>129</v>
      </c>
      <c r="C899" s="2" t="s">
        <v>149</v>
      </c>
      <c r="D899" s="2" t="s">
        <v>12</v>
      </c>
      <c r="E899" s="1">
        <f t="shared" si="91"/>
        <v>148</v>
      </c>
      <c r="F899" s="1">
        <v>148</v>
      </c>
      <c r="G899" s="2"/>
    </row>
    <row r="900" spans="1:7" ht="113.25" customHeight="1">
      <c r="A900" s="23" t="s">
        <v>151</v>
      </c>
      <c r="B900" s="14" t="s">
        <v>129</v>
      </c>
      <c r="C900" s="14" t="s">
        <v>152</v>
      </c>
      <c r="D900" s="2"/>
      <c r="E900" s="3">
        <f t="shared" si="91"/>
        <v>30</v>
      </c>
      <c r="F900" s="3">
        <f>F901+F903</f>
        <v>30</v>
      </c>
      <c r="G900" s="3">
        <f>G901+G903</f>
        <v>0</v>
      </c>
    </row>
    <row r="901" spans="1:7" ht="109.5" customHeight="1">
      <c r="A901" s="10" t="s">
        <v>153</v>
      </c>
      <c r="B901" s="2" t="s">
        <v>129</v>
      </c>
      <c r="C901" s="2" t="s">
        <v>154</v>
      </c>
      <c r="D901" s="2"/>
      <c r="E901" s="1">
        <f t="shared" si="91"/>
        <v>29</v>
      </c>
      <c r="F901" s="1">
        <f>F902</f>
        <v>29</v>
      </c>
      <c r="G901" s="1">
        <f>G902</f>
        <v>0</v>
      </c>
    </row>
    <row r="902" spans="1:7" ht="43.5" customHeight="1">
      <c r="A902" s="10" t="s">
        <v>11</v>
      </c>
      <c r="B902" s="2" t="s">
        <v>129</v>
      </c>
      <c r="C902" s="2" t="s">
        <v>154</v>
      </c>
      <c r="D902" s="2" t="s">
        <v>12</v>
      </c>
      <c r="E902" s="1">
        <f t="shared" si="91"/>
        <v>29</v>
      </c>
      <c r="F902" s="1">
        <v>29</v>
      </c>
      <c r="G902" s="1"/>
    </row>
    <row r="903" spans="1:7" ht="63.75" customHeight="1">
      <c r="A903" s="10" t="s">
        <v>109</v>
      </c>
      <c r="B903" s="2" t="s">
        <v>129</v>
      </c>
      <c r="C903" s="2" t="s">
        <v>776</v>
      </c>
      <c r="D903" s="2"/>
      <c r="E903" s="1">
        <f t="shared" si="91"/>
        <v>1</v>
      </c>
      <c r="F903" s="1">
        <f>F904</f>
        <v>1</v>
      </c>
      <c r="G903" s="1">
        <f>G904</f>
        <v>0</v>
      </c>
    </row>
    <row r="904" spans="1:7" ht="57.75" customHeight="1">
      <c r="A904" s="2" t="s">
        <v>8</v>
      </c>
      <c r="B904" s="2" t="s">
        <v>129</v>
      </c>
      <c r="C904" s="2" t="s">
        <v>776</v>
      </c>
      <c r="D904" s="2" t="s">
        <v>4</v>
      </c>
      <c r="E904" s="1">
        <f t="shared" si="91"/>
        <v>1</v>
      </c>
      <c r="F904" s="1">
        <v>1</v>
      </c>
      <c r="G904" s="1"/>
    </row>
    <row r="905" spans="1:7" ht="399" customHeight="1">
      <c r="A905" s="36" t="s">
        <v>155</v>
      </c>
      <c r="B905" s="14" t="s">
        <v>129</v>
      </c>
      <c r="C905" s="14" t="s">
        <v>156</v>
      </c>
      <c r="D905" s="2"/>
      <c r="E905" s="3">
        <f>F905+G905</f>
        <v>70</v>
      </c>
      <c r="F905" s="3">
        <f>F906</f>
        <v>70</v>
      </c>
      <c r="G905" s="3">
        <f>G906</f>
        <v>0</v>
      </c>
    </row>
    <row r="906" spans="1:7" ht="310.5" customHeight="1">
      <c r="A906" s="37" t="s">
        <v>157</v>
      </c>
      <c r="B906" s="2" t="s">
        <v>129</v>
      </c>
      <c r="C906" s="2" t="s">
        <v>158</v>
      </c>
      <c r="D906" s="2"/>
      <c r="E906" s="1">
        <f aca="true" t="shared" si="92" ref="E906:E1047">F906+G906</f>
        <v>70</v>
      </c>
      <c r="F906" s="1">
        <f>F907</f>
        <v>70</v>
      </c>
      <c r="G906" s="1">
        <f>G907</f>
        <v>0</v>
      </c>
    </row>
    <row r="907" spans="1:7" ht="37.5" customHeight="1">
      <c r="A907" s="10" t="s">
        <v>11</v>
      </c>
      <c r="B907" s="2" t="s">
        <v>129</v>
      </c>
      <c r="C907" s="2" t="s">
        <v>158</v>
      </c>
      <c r="D907" s="2" t="s">
        <v>12</v>
      </c>
      <c r="E907" s="1">
        <f t="shared" si="92"/>
        <v>70</v>
      </c>
      <c r="F907" s="1">
        <v>70</v>
      </c>
      <c r="G907" s="1"/>
    </row>
    <row r="908" spans="1:7" ht="96.75" customHeight="1">
      <c r="A908" s="23" t="s">
        <v>159</v>
      </c>
      <c r="B908" s="14" t="s">
        <v>129</v>
      </c>
      <c r="C908" s="14" t="s">
        <v>160</v>
      </c>
      <c r="D908" s="2"/>
      <c r="E908" s="3">
        <f t="shared" si="92"/>
        <v>250</v>
      </c>
      <c r="F908" s="3">
        <f>F909</f>
        <v>250</v>
      </c>
      <c r="G908" s="3">
        <f>G909</f>
        <v>0</v>
      </c>
    </row>
    <row r="909" spans="1:7" ht="57.75" customHeight="1">
      <c r="A909" s="10" t="s">
        <v>161</v>
      </c>
      <c r="B909" s="2" t="s">
        <v>129</v>
      </c>
      <c r="C909" s="2" t="s">
        <v>162</v>
      </c>
      <c r="D909" s="2"/>
      <c r="E909" s="1">
        <f t="shared" si="92"/>
        <v>250</v>
      </c>
      <c r="F909" s="1">
        <f>F910</f>
        <v>250</v>
      </c>
      <c r="G909" s="1">
        <f>G910</f>
        <v>0</v>
      </c>
    </row>
    <row r="910" spans="1:7" ht="56.25" customHeight="1">
      <c r="A910" s="2" t="s">
        <v>8</v>
      </c>
      <c r="B910" s="2" t="s">
        <v>129</v>
      </c>
      <c r="C910" s="2" t="s">
        <v>162</v>
      </c>
      <c r="D910" s="2" t="s">
        <v>4</v>
      </c>
      <c r="E910" s="1">
        <f t="shared" si="92"/>
        <v>250</v>
      </c>
      <c r="F910" s="1">
        <v>250</v>
      </c>
      <c r="G910" s="1"/>
    </row>
    <row r="911" spans="1:7" ht="201.75" customHeight="1">
      <c r="A911" s="14" t="s">
        <v>163</v>
      </c>
      <c r="B911" s="14" t="s">
        <v>129</v>
      </c>
      <c r="C911" s="14" t="s">
        <v>164</v>
      </c>
      <c r="D911" s="2"/>
      <c r="E911" s="3">
        <f t="shared" si="92"/>
        <v>201729</v>
      </c>
      <c r="F911" s="3">
        <f>F912</f>
        <v>0</v>
      </c>
      <c r="G911" s="3">
        <f>G912</f>
        <v>201729</v>
      </c>
    </row>
    <row r="912" spans="1:7" ht="71.25" customHeight="1">
      <c r="A912" s="35" t="s">
        <v>837</v>
      </c>
      <c r="B912" s="2" t="s">
        <v>129</v>
      </c>
      <c r="C912" s="2" t="s">
        <v>165</v>
      </c>
      <c r="D912" s="2"/>
      <c r="E912" s="1">
        <f t="shared" si="92"/>
        <v>201729</v>
      </c>
      <c r="F912" s="1">
        <f>F913+F914</f>
        <v>0</v>
      </c>
      <c r="G912" s="1">
        <f>G913+G914</f>
        <v>201729</v>
      </c>
    </row>
    <row r="913" spans="1:7" ht="57" customHeight="1">
      <c r="A913" s="2" t="s">
        <v>8</v>
      </c>
      <c r="B913" s="2" t="s">
        <v>129</v>
      </c>
      <c r="C913" s="2" t="s">
        <v>165</v>
      </c>
      <c r="D913" s="2" t="s">
        <v>4</v>
      </c>
      <c r="E913" s="1">
        <f t="shared" si="92"/>
        <v>2065</v>
      </c>
      <c r="F913" s="1"/>
      <c r="G913" s="1">
        <v>2065</v>
      </c>
    </row>
    <row r="914" spans="1:7" ht="39" customHeight="1">
      <c r="A914" s="10" t="s">
        <v>11</v>
      </c>
      <c r="B914" s="2" t="s">
        <v>129</v>
      </c>
      <c r="C914" s="2" t="s">
        <v>165</v>
      </c>
      <c r="D914" s="2" t="s">
        <v>12</v>
      </c>
      <c r="E914" s="1">
        <f t="shared" si="92"/>
        <v>199664</v>
      </c>
      <c r="F914" s="1"/>
      <c r="G914" s="1">
        <v>199664</v>
      </c>
    </row>
    <row r="915" spans="1:7" ht="129" customHeight="1">
      <c r="A915" s="23" t="s">
        <v>166</v>
      </c>
      <c r="B915" s="14" t="s">
        <v>129</v>
      </c>
      <c r="C915" s="14" t="s">
        <v>167</v>
      </c>
      <c r="D915" s="2"/>
      <c r="E915" s="3">
        <f t="shared" si="92"/>
        <v>116515</v>
      </c>
      <c r="F915" s="3">
        <f>F916</f>
        <v>0</v>
      </c>
      <c r="G915" s="3">
        <f>G916</f>
        <v>116515</v>
      </c>
    </row>
    <row r="916" spans="1:7" ht="114.75" customHeight="1">
      <c r="A916" s="10" t="s">
        <v>830</v>
      </c>
      <c r="B916" s="2" t="s">
        <v>129</v>
      </c>
      <c r="C916" s="2" t="s">
        <v>168</v>
      </c>
      <c r="D916" s="2"/>
      <c r="E916" s="1">
        <f t="shared" si="92"/>
        <v>116515</v>
      </c>
      <c r="F916" s="1">
        <f>F917+F918</f>
        <v>0</v>
      </c>
      <c r="G916" s="1">
        <f>G917+G918</f>
        <v>116515</v>
      </c>
    </row>
    <row r="917" spans="1:7" ht="56.25" customHeight="1">
      <c r="A917" s="2" t="s">
        <v>8</v>
      </c>
      <c r="B917" s="2" t="s">
        <v>129</v>
      </c>
      <c r="C917" s="2" t="s">
        <v>168</v>
      </c>
      <c r="D917" s="2" t="s">
        <v>4</v>
      </c>
      <c r="E917" s="1">
        <f t="shared" si="92"/>
        <v>1200</v>
      </c>
      <c r="F917" s="1"/>
      <c r="G917" s="1">
        <v>1200</v>
      </c>
    </row>
    <row r="918" spans="1:7" ht="42.75" customHeight="1">
      <c r="A918" s="10" t="s">
        <v>11</v>
      </c>
      <c r="B918" s="2" t="s">
        <v>129</v>
      </c>
      <c r="C918" s="2" t="s">
        <v>168</v>
      </c>
      <c r="D918" s="2" t="s">
        <v>12</v>
      </c>
      <c r="E918" s="1">
        <f t="shared" si="92"/>
        <v>115315</v>
      </c>
      <c r="F918" s="1"/>
      <c r="G918" s="1">
        <v>115315</v>
      </c>
    </row>
    <row r="919" spans="1:7" ht="183.75" customHeight="1">
      <c r="A919" s="23" t="s">
        <v>169</v>
      </c>
      <c r="B919" s="14" t="s">
        <v>129</v>
      </c>
      <c r="C919" s="14" t="s">
        <v>170</v>
      </c>
      <c r="D919" s="2"/>
      <c r="E919" s="3">
        <f t="shared" si="92"/>
        <v>6549</v>
      </c>
      <c r="F919" s="3">
        <f>F920</f>
        <v>0</v>
      </c>
      <c r="G919" s="3">
        <f>G920</f>
        <v>6549</v>
      </c>
    </row>
    <row r="920" spans="1:7" ht="147" customHeight="1">
      <c r="A920" s="19" t="s">
        <v>171</v>
      </c>
      <c r="B920" s="2" t="s">
        <v>129</v>
      </c>
      <c r="C920" s="2" t="s">
        <v>172</v>
      </c>
      <c r="D920" s="2"/>
      <c r="E920" s="1">
        <f t="shared" si="92"/>
        <v>6549</v>
      </c>
      <c r="F920" s="1">
        <f>F921+F922</f>
        <v>0</v>
      </c>
      <c r="G920" s="1">
        <f>G921+G922</f>
        <v>6549</v>
      </c>
    </row>
    <row r="921" spans="1:7" ht="56.25" customHeight="1">
      <c r="A921" s="2" t="s">
        <v>8</v>
      </c>
      <c r="B921" s="2" t="s">
        <v>129</v>
      </c>
      <c r="C921" s="2" t="s">
        <v>172</v>
      </c>
      <c r="D921" s="2" t="s">
        <v>4</v>
      </c>
      <c r="E921" s="1">
        <f t="shared" si="92"/>
        <v>69</v>
      </c>
      <c r="F921" s="1"/>
      <c r="G921" s="1">
        <v>69</v>
      </c>
    </row>
    <row r="922" spans="1:7" ht="48" customHeight="1">
      <c r="A922" s="10" t="s">
        <v>11</v>
      </c>
      <c r="B922" s="2" t="s">
        <v>129</v>
      </c>
      <c r="C922" s="2" t="s">
        <v>172</v>
      </c>
      <c r="D922" s="2" t="s">
        <v>12</v>
      </c>
      <c r="E922" s="1">
        <f t="shared" si="92"/>
        <v>6480</v>
      </c>
      <c r="F922" s="1"/>
      <c r="G922" s="1">
        <v>6480</v>
      </c>
    </row>
    <row r="923" spans="1:7" ht="123" customHeight="1">
      <c r="A923" s="23" t="s">
        <v>173</v>
      </c>
      <c r="B923" s="14" t="s">
        <v>129</v>
      </c>
      <c r="C923" s="14" t="s">
        <v>174</v>
      </c>
      <c r="D923" s="2"/>
      <c r="E923" s="3">
        <f t="shared" si="92"/>
        <v>27183</v>
      </c>
      <c r="F923" s="3">
        <f>F924</f>
        <v>0</v>
      </c>
      <c r="G923" s="3">
        <f>G924</f>
        <v>27183</v>
      </c>
    </row>
    <row r="924" spans="1:7" ht="99.75" customHeight="1">
      <c r="A924" s="10" t="s">
        <v>175</v>
      </c>
      <c r="B924" s="2" t="s">
        <v>129</v>
      </c>
      <c r="C924" s="2" t="s">
        <v>176</v>
      </c>
      <c r="D924" s="2"/>
      <c r="E924" s="1">
        <f t="shared" si="92"/>
        <v>27183</v>
      </c>
      <c r="F924" s="1">
        <f>F925+F926</f>
        <v>0</v>
      </c>
      <c r="G924" s="1">
        <f>G925+G926</f>
        <v>27183</v>
      </c>
    </row>
    <row r="925" spans="1:7" ht="72.75" customHeight="1">
      <c r="A925" s="2" t="s">
        <v>8</v>
      </c>
      <c r="B925" s="2" t="s">
        <v>129</v>
      </c>
      <c r="C925" s="2" t="s">
        <v>176</v>
      </c>
      <c r="D925" s="2" t="s">
        <v>4</v>
      </c>
      <c r="E925" s="1">
        <f t="shared" si="92"/>
        <v>225</v>
      </c>
      <c r="F925" s="1"/>
      <c r="G925" s="1">
        <v>225</v>
      </c>
    </row>
    <row r="926" spans="1:7" ht="55.5" customHeight="1">
      <c r="A926" s="10" t="s">
        <v>11</v>
      </c>
      <c r="B926" s="2" t="s">
        <v>129</v>
      </c>
      <c r="C926" s="2" t="s">
        <v>176</v>
      </c>
      <c r="D926" s="2" t="s">
        <v>12</v>
      </c>
      <c r="E926" s="1">
        <f t="shared" si="92"/>
        <v>26958</v>
      </c>
      <c r="F926" s="1"/>
      <c r="G926" s="1">
        <v>26958</v>
      </c>
    </row>
    <row r="927" spans="1:7" ht="134.25" customHeight="1">
      <c r="A927" s="23" t="s">
        <v>177</v>
      </c>
      <c r="B927" s="14" t="s">
        <v>129</v>
      </c>
      <c r="C927" s="14" t="s">
        <v>178</v>
      </c>
      <c r="D927" s="2"/>
      <c r="E927" s="3">
        <f t="shared" si="92"/>
        <v>11935</v>
      </c>
      <c r="F927" s="3">
        <f>F928</f>
        <v>0</v>
      </c>
      <c r="G927" s="3">
        <f>G928</f>
        <v>11935</v>
      </c>
    </row>
    <row r="928" spans="1:7" ht="101.25" customHeight="1">
      <c r="A928" s="38" t="s">
        <v>179</v>
      </c>
      <c r="B928" s="2" t="s">
        <v>129</v>
      </c>
      <c r="C928" s="2" t="s">
        <v>180</v>
      </c>
      <c r="D928" s="2"/>
      <c r="E928" s="1">
        <f t="shared" si="92"/>
        <v>11935</v>
      </c>
      <c r="F928" s="1">
        <f>F929+F930</f>
        <v>0</v>
      </c>
      <c r="G928" s="1">
        <f>G929+G930</f>
        <v>11935</v>
      </c>
    </row>
    <row r="929" spans="1:7" ht="63" customHeight="1">
      <c r="A929" s="2" t="s">
        <v>8</v>
      </c>
      <c r="B929" s="2" t="s">
        <v>129</v>
      </c>
      <c r="C929" s="2" t="s">
        <v>180</v>
      </c>
      <c r="D929" s="2" t="s">
        <v>4</v>
      </c>
      <c r="E929" s="1">
        <f t="shared" si="92"/>
        <v>99</v>
      </c>
      <c r="F929" s="1"/>
      <c r="G929" s="1">
        <v>99</v>
      </c>
    </row>
    <row r="930" spans="1:7" ht="51" customHeight="1">
      <c r="A930" s="10" t="s">
        <v>11</v>
      </c>
      <c r="B930" s="2" t="s">
        <v>129</v>
      </c>
      <c r="C930" s="2" t="s">
        <v>180</v>
      </c>
      <c r="D930" s="2" t="s">
        <v>12</v>
      </c>
      <c r="E930" s="1">
        <f t="shared" si="92"/>
        <v>11836</v>
      </c>
      <c r="F930" s="1"/>
      <c r="G930" s="1">
        <v>11836</v>
      </c>
    </row>
    <row r="931" spans="1:7" ht="100.5" customHeight="1">
      <c r="A931" s="23" t="s">
        <v>181</v>
      </c>
      <c r="B931" s="14" t="s">
        <v>129</v>
      </c>
      <c r="C931" s="14" t="s">
        <v>182</v>
      </c>
      <c r="D931" s="2"/>
      <c r="E931" s="3">
        <f t="shared" si="92"/>
        <v>14422</v>
      </c>
      <c r="F931" s="3">
        <f>F932</f>
        <v>0</v>
      </c>
      <c r="G931" s="3">
        <f>G932</f>
        <v>14422</v>
      </c>
    </row>
    <row r="932" spans="1:7" ht="80.25" customHeight="1">
      <c r="A932" s="10" t="s">
        <v>884</v>
      </c>
      <c r="B932" s="2" t="s">
        <v>129</v>
      </c>
      <c r="C932" s="2" t="s">
        <v>183</v>
      </c>
      <c r="D932" s="2"/>
      <c r="E932" s="1">
        <f t="shared" si="92"/>
        <v>14422</v>
      </c>
      <c r="F932" s="1">
        <f>F933+F934</f>
        <v>0</v>
      </c>
      <c r="G932" s="1">
        <f>G933+G934</f>
        <v>14422</v>
      </c>
    </row>
    <row r="933" spans="1:7" ht="60.75" customHeight="1">
      <c r="A933" s="2" t="s">
        <v>8</v>
      </c>
      <c r="B933" s="2" t="s">
        <v>129</v>
      </c>
      <c r="C933" s="2" t="s">
        <v>183</v>
      </c>
      <c r="D933" s="2" t="s">
        <v>4</v>
      </c>
      <c r="E933" s="1">
        <f t="shared" si="92"/>
        <v>117</v>
      </c>
      <c r="F933" s="1"/>
      <c r="G933" s="1">
        <v>117</v>
      </c>
    </row>
    <row r="934" spans="1:7" ht="46.5" customHeight="1">
      <c r="A934" s="10" t="s">
        <v>11</v>
      </c>
      <c r="B934" s="2" t="s">
        <v>129</v>
      </c>
      <c r="C934" s="2" t="s">
        <v>183</v>
      </c>
      <c r="D934" s="2" t="s">
        <v>12</v>
      </c>
      <c r="E934" s="1">
        <f t="shared" si="92"/>
        <v>14305</v>
      </c>
      <c r="F934" s="1"/>
      <c r="G934" s="1">
        <v>14305</v>
      </c>
    </row>
    <row r="935" spans="1:7" ht="134.25" customHeight="1">
      <c r="A935" s="23" t="s">
        <v>701</v>
      </c>
      <c r="B935" s="14" t="s">
        <v>129</v>
      </c>
      <c r="C935" s="14" t="s">
        <v>184</v>
      </c>
      <c r="D935" s="2"/>
      <c r="E935" s="3">
        <f t="shared" si="92"/>
        <v>33015</v>
      </c>
      <c r="F935" s="3">
        <f>F936</f>
        <v>0</v>
      </c>
      <c r="G935" s="3">
        <f>G936</f>
        <v>33015</v>
      </c>
    </row>
    <row r="936" spans="1:7" ht="123.75" customHeight="1">
      <c r="A936" s="35" t="s">
        <v>838</v>
      </c>
      <c r="B936" s="2" t="s">
        <v>129</v>
      </c>
      <c r="C936" s="2" t="s">
        <v>185</v>
      </c>
      <c r="D936" s="2"/>
      <c r="E936" s="1">
        <f t="shared" si="92"/>
        <v>33015</v>
      </c>
      <c r="F936" s="1">
        <f>F937+F938</f>
        <v>0</v>
      </c>
      <c r="G936" s="1">
        <f>G937+G938</f>
        <v>33015</v>
      </c>
    </row>
    <row r="937" spans="1:7" ht="60" customHeight="1">
      <c r="A937" s="2" t="s">
        <v>8</v>
      </c>
      <c r="B937" s="2" t="s">
        <v>129</v>
      </c>
      <c r="C937" s="2" t="s">
        <v>185</v>
      </c>
      <c r="D937" s="2" t="s">
        <v>4</v>
      </c>
      <c r="E937" s="1">
        <f t="shared" si="92"/>
        <v>270</v>
      </c>
      <c r="F937" s="1"/>
      <c r="G937" s="1">
        <f>253+17</f>
        <v>270</v>
      </c>
    </row>
    <row r="938" spans="1:7" ht="43.5" customHeight="1">
      <c r="A938" s="10" t="s">
        <v>11</v>
      </c>
      <c r="B938" s="2" t="s">
        <v>129</v>
      </c>
      <c r="C938" s="2" t="s">
        <v>185</v>
      </c>
      <c r="D938" s="2" t="s">
        <v>12</v>
      </c>
      <c r="E938" s="1">
        <f t="shared" si="92"/>
        <v>32745</v>
      </c>
      <c r="F938" s="1"/>
      <c r="G938" s="1">
        <f>30805+1940</f>
        <v>32745</v>
      </c>
    </row>
    <row r="939" spans="1:7" ht="124.5" customHeight="1">
      <c r="A939" s="23" t="s">
        <v>186</v>
      </c>
      <c r="B939" s="14" t="s">
        <v>129</v>
      </c>
      <c r="C939" s="14" t="s">
        <v>187</v>
      </c>
      <c r="D939" s="2"/>
      <c r="E939" s="3">
        <f t="shared" si="92"/>
        <v>131575</v>
      </c>
      <c r="F939" s="3">
        <f>F940</f>
        <v>0</v>
      </c>
      <c r="G939" s="3">
        <f>G940</f>
        <v>131575</v>
      </c>
    </row>
    <row r="940" spans="1:7" ht="79.5" customHeight="1">
      <c r="A940" s="10" t="s">
        <v>188</v>
      </c>
      <c r="B940" s="2" t="s">
        <v>129</v>
      </c>
      <c r="C940" s="2" t="s">
        <v>189</v>
      </c>
      <c r="D940" s="2"/>
      <c r="E940" s="1">
        <f t="shared" si="92"/>
        <v>131575</v>
      </c>
      <c r="F940" s="1">
        <f>F941+F942</f>
        <v>0</v>
      </c>
      <c r="G940" s="1">
        <f>G941+G942</f>
        <v>131575</v>
      </c>
    </row>
    <row r="941" spans="1:7" ht="59.25" customHeight="1">
      <c r="A941" s="2" t="s">
        <v>8</v>
      </c>
      <c r="B941" s="2" t="s">
        <v>129</v>
      </c>
      <c r="C941" s="2" t="s">
        <v>189</v>
      </c>
      <c r="D941" s="2" t="s">
        <v>4</v>
      </c>
      <c r="E941" s="1">
        <f t="shared" si="92"/>
        <v>1330</v>
      </c>
      <c r="F941" s="1"/>
      <c r="G941" s="1">
        <v>1330</v>
      </c>
    </row>
    <row r="942" spans="1:7" ht="51" customHeight="1">
      <c r="A942" s="10" t="s">
        <v>11</v>
      </c>
      <c r="B942" s="2" t="s">
        <v>129</v>
      </c>
      <c r="C942" s="2" t="s">
        <v>189</v>
      </c>
      <c r="D942" s="2" t="s">
        <v>12</v>
      </c>
      <c r="E942" s="1">
        <f t="shared" si="92"/>
        <v>130245</v>
      </c>
      <c r="F942" s="1"/>
      <c r="G942" s="1">
        <v>130245</v>
      </c>
    </row>
    <row r="943" spans="1:7" ht="114" customHeight="1">
      <c r="A943" s="23" t="s">
        <v>190</v>
      </c>
      <c r="B943" s="14" t="s">
        <v>129</v>
      </c>
      <c r="C943" s="14" t="s">
        <v>191</v>
      </c>
      <c r="D943" s="2"/>
      <c r="E943" s="3">
        <f t="shared" si="92"/>
        <v>543</v>
      </c>
      <c r="F943" s="3">
        <f>F944</f>
        <v>0</v>
      </c>
      <c r="G943" s="3">
        <f>G944</f>
        <v>543</v>
      </c>
    </row>
    <row r="944" spans="1:7" ht="52.5" customHeight="1">
      <c r="A944" s="10" t="s">
        <v>192</v>
      </c>
      <c r="B944" s="2" t="s">
        <v>129</v>
      </c>
      <c r="C944" s="2" t="s">
        <v>193</v>
      </c>
      <c r="D944" s="2"/>
      <c r="E944" s="1">
        <f t="shared" si="92"/>
        <v>543</v>
      </c>
      <c r="F944" s="1">
        <f>F945+F946</f>
        <v>0</v>
      </c>
      <c r="G944" s="1">
        <f>G945+G946</f>
        <v>543</v>
      </c>
    </row>
    <row r="945" spans="1:7" ht="57.75" customHeight="1">
      <c r="A945" s="2" t="s">
        <v>8</v>
      </c>
      <c r="B945" s="2" t="s">
        <v>129</v>
      </c>
      <c r="C945" s="2" t="s">
        <v>193</v>
      </c>
      <c r="D945" s="2" t="s">
        <v>4</v>
      </c>
      <c r="E945" s="1">
        <f t="shared" si="92"/>
        <v>9</v>
      </c>
      <c r="F945" s="1"/>
      <c r="G945" s="1">
        <v>9</v>
      </c>
    </row>
    <row r="946" spans="1:7" ht="51" customHeight="1">
      <c r="A946" s="10" t="s">
        <v>11</v>
      </c>
      <c r="B946" s="2" t="s">
        <v>129</v>
      </c>
      <c r="C946" s="2" t="s">
        <v>193</v>
      </c>
      <c r="D946" s="2" t="s">
        <v>12</v>
      </c>
      <c r="E946" s="1">
        <f t="shared" si="92"/>
        <v>534</v>
      </c>
      <c r="F946" s="1"/>
      <c r="G946" s="1">
        <v>534</v>
      </c>
    </row>
    <row r="947" spans="1:7" ht="123" customHeight="1">
      <c r="A947" s="14" t="s">
        <v>194</v>
      </c>
      <c r="B947" s="14" t="s">
        <v>129</v>
      </c>
      <c r="C947" s="14" t="s">
        <v>195</v>
      </c>
      <c r="D947" s="2"/>
      <c r="E947" s="3">
        <f t="shared" si="92"/>
        <v>3230</v>
      </c>
      <c r="F947" s="3">
        <f>F948</f>
        <v>0</v>
      </c>
      <c r="G947" s="3">
        <f>G948</f>
        <v>3230</v>
      </c>
    </row>
    <row r="948" spans="1:7" ht="55.5" customHeight="1">
      <c r="A948" s="10" t="s">
        <v>196</v>
      </c>
      <c r="B948" s="2" t="s">
        <v>129</v>
      </c>
      <c r="C948" s="2" t="s">
        <v>197</v>
      </c>
      <c r="D948" s="2"/>
      <c r="E948" s="1">
        <f t="shared" si="92"/>
        <v>3230</v>
      </c>
      <c r="F948" s="1">
        <f>F949+F950</f>
        <v>0</v>
      </c>
      <c r="G948" s="1">
        <f>G949+G950</f>
        <v>3230</v>
      </c>
    </row>
    <row r="949" spans="1:7" ht="63.75" customHeight="1">
      <c r="A949" s="2" t="s">
        <v>8</v>
      </c>
      <c r="B949" s="2" t="s">
        <v>129</v>
      </c>
      <c r="C949" s="2" t="s">
        <v>197</v>
      </c>
      <c r="D949" s="2" t="s">
        <v>4</v>
      </c>
      <c r="E949" s="1">
        <f t="shared" si="92"/>
        <v>33</v>
      </c>
      <c r="F949" s="1"/>
      <c r="G949" s="1">
        <v>33</v>
      </c>
    </row>
    <row r="950" spans="1:7" ht="45.75" customHeight="1">
      <c r="A950" s="10" t="s">
        <v>11</v>
      </c>
      <c r="B950" s="2" t="s">
        <v>129</v>
      </c>
      <c r="C950" s="2" t="s">
        <v>197</v>
      </c>
      <c r="D950" s="2" t="s">
        <v>12</v>
      </c>
      <c r="E950" s="1">
        <f t="shared" si="92"/>
        <v>3197</v>
      </c>
      <c r="F950" s="1"/>
      <c r="G950" s="1">
        <v>3197</v>
      </c>
    </row>
    <row r="951" spans="1:7" ht="144.75" customHeight="1">
      <c r="A951" s="23" t="s">
        <v>198</v>
      </c>
      <c r="B951" s="14" t="s">
        <v>129</v>
      </c>
      <c r="C951" s="14" t="s">
        <v>199</v>
      </c>
      <c r="D951" s="2"/>
      <c r="E951" s="3">
        <f t="shared" si="92"/>
        <v>20</v>
      </c>
      <c r="F951" s="3">
        <f>F952</f>
        <v>0</v>
      </c>
      <c r="G951" s="3">
        <f>G952</f>
        <v>20</v>
      </c>
    </row>
    <row r="952" spans="1:7" ht="70.5" customHeight="1">
      <c r="A952" s="19" t="s">
        <v>200</v>
      </c>
      <c r="B952" s="2" t="s">
        <v>129</v>
      </c>
      <c r="C952" s="2" t="s">
        <v>201</v>
      </c>
      <c r="D952" s="2"/>
      <c r="E952" s="1">
        <f t="shared" si="92"/>
        <v>20</v>
      </c>
      <c r="F952" s="1">
        <f>F953+F954</f>
        <v>0</v>
      </c>
      <c r="G952" s="1">
        <f>G953+G954</f>
        <v>20</v>
      </c>
    </row>
    <row r="953" spans="1:7" ht="67.5" customHeight="1">
      <c r="A953" s="2" t="s">
        <v>8</v>
      </c>
      <c r="B953" s="2" t="s">
        <v>129</v>
      </c>
      <c r="C953" s="2" t="s">
        <v>201</v>
      </c>
      <c r="D953" s="2" t="s">
        <v>4</v>
      </c>
      <c r="E953" s="1">
        <f t="shared" si="92"/>
        <v>1</v>
      </c>
      <c r="F953" s="1"/>
      <c r="G953" s="1">
        <v>1</v>
      </c>
    </row>
    <row r="954" spans="1:7" ht="47.25" customHeight="1">
      <c r="A954" s="10" t="s">
        <v>11</v>
      </c>
      <c r="B954" s="2" t="s">
        <v>129</v>
      </c>
      <c r="C954" s="2" t="s">
        <v>201</v>
      </c>
      <c r="D954" s="2" t="s">
        <v>12</v>
      </c>
      <c r="E954" s="1">
        <f t="shared" si="92"/>
        <v>19</v>
      </c>
      <c r="F954" s="1"/>
      <c r="G954" s="1">
        <v>19</v>
      </c>
    </row>
    <row r="955" spans="1:7" ht="128.25" customHeight="1">
      <c r="A955" s="23" t="s">
        <v>202</v>
      </c>
      <c r="B955" s="14" t="s">
        <v>129</v>
      </c>
      <c r="C955" s="14" t="s">
        <v>203</v>
      </c>
      <c r="D955" s="2"/>
      <c r="E955" s="3">
        <f t="shared" si="92"/>
        <v>42168</v>
      </c>
      <c r="F955" s="3">
        <f>F956</f>
        <v>0</v>
      </c>
      <c r="G955" s="3">
        <f>G956</f>
        <v>42168</v>
      </c>
    </row>
    <row r="956" spans="1:7" ht="88.5" customHeight="1">
      <c r="A956" s="10" t="s">
        <v>712</v>
      </c>
      <c r="B956" s="2" t="s">
        <v>129</v>
      </c>
      <c r="C956" s="2" t="s">
        <v>204</v>
      </c>
      <c r="D956" s="2"/>
      <c r="E956" s="1">
        <f t="shared" si="92"/>
        <v>42168</v>
      </c>
      <c r="F956" s="1">
        <f>F957+F958</f>
        <v>0</v>
      </c>
      <c r="G956" s="1">
        <f>G957+G958</f>
        <v>42168</v>
      </c>
    </row>
    <row r="957" spans="1:7" ht="63" customHeight="1">
      <c r="A957" s="2" t="s">
        <v>8</v>
      </c>
      <c r="B957" s="2" t="s">
        <v>129</v>
      </c>
      <c r="C957" s="2" t="s">
        <v>204</v>
      </c>
      <c r="D957" s="2" t="s">
        <v>4</v>
      </c>
      <c r="E957" s="1">
        <f t="shared" si="92"/>
        <v>531</v>
      </c>
      <c r="F957" s="1"/>
      <c r="G957" s="1">
        <v>531</v>
      </c>
    </row>
    <row r="958" spans="1:7" ht="45" customHeight="1">
      <c r="A958" s="10" t="s">
        <v>11</v>
      </c>
      <c r="B958" s="2" t="s">
        <v>129</v>
      </c>
      <c r="C958" s="2" t="s">
        <v>204</v>
      </c>
      <c r="D958" s="2" t="s">
        <v>12</v>
      </c>
      <c r="E958" s="1">
        <f t="shared" si="92"/>
        <v>41637</v>
      </c>
      <c r="F958" s="1"/>
      <c r="G958" s="1">
        <v>41637</v>
      </c>
    </row>
    <row r="959" spans="1:7" ht="92.25" customHeight="1">
      <c r="A959" s="23" t="s">
        <v>205</v>
      </c>
      <c r="B959" s="14" t="s">
        <v>129</v>
      </c>
      <c r="C959" s="14" t="s">
        <v>206</v>
      </c>
      <c r="D959" s="2"/>
      <c r="E959" s="3">
        <f t="shared" si="92"/>
        <v>47332</v>
      </c>
      <c r="F959" s="3">
        <f>F960</f>
        <v>0</v>
      </c>
      <c r="G959" s="3">
        <f>G960</f>
        <v>47332</v>
      </c>
    </row>
    <row r="960" spans="1:7" ht="56.25" customHeight="1">
      <c r="A960" s="10" t="s">
        <v>207</v>
      </c>
      <c r="B960" s="2" t="s">
        <v>129</v>
      </c>
      <c r="C960" s="2" t="s">
        <v>208</v>
      </c>
      <c r="D960" s="2"/>
      <c r="E960" s="1">
        <f t="shared" si="92"/>
        <v>47332</v>
      </c>
      <c r="F960" s="1">
        <f>F961+F962</f>
        <v>0</v>
      </c>
      <c r="G960" s="1">
        <f>G961+G962</f>
        <v>47332</v>
      </c>
    </row>
    <row r="961" spans="1:7" ht="59.25" customHeight="1">
      <c r="A961" s="2" t="s">
        <v>8</v>
      </c>
      <c r="B961" s="2" t="s">
        <v>129</v>
      </c>
      <c r="C961" s="2" t="s">
        <v>208</v>
      </c>
      <c r="D961" s="2" t="s">
        <v>4</v>
      </c>
      <c r="E961" s="1">
        <f t="shared" si="92"/>
        <v>376</v>
      </c>
      <c r="F961" s="1"/>
      <c r="G961" s="1">
        <v>376</v>
      </c>
    </row>
    <row r="962" spans="1:7" ht="45" customHeight="1">
      <c r="A962" s="10" t="s">
        <v>11</v>
      </c>
      <c r="B962" s="2" t="s">
        <v>129</v>
      </c>
      <c r="C962" s="2" t="s">
        <v>208</v>
      </c>
      <c r="D962" s="2" t="s">
        <v>12</v>
      </c>
      <c r="E962" s="1">
        <f t="shared" si="92"/>
        <v>46956</v>
      </c>
      <c r="F962" s="1"/>
      <c r="G962" s="1">
        <v>46956</v>
      </c>
    </row>
    <row r="963" spans="1:7" ht="392.25" customHeight="1">
      <c r="A963" s="23" t="s">
        <v>851</v>
      </c>
      <c r="B963" s="14" t="s">
        <v>129</v>
      </c>
      <c r="C963" s="14" t="s">
        <v>209</v>
      </c>
      <c r="D963" s="2"/>
      <c r="E963" s="3">
        <f t="shared" si="92"/>
        <v>745</v>
      </c>
      <c r="F963" s="3">
        <f>F964</f>
        <v>0</v>
      </c>
      <c r="G963" s="3">
        <f>G964</f>
        <v>745</v>
      </c>
    </row>
    <row r="964" spans="1:7" ht="144" customHeight="1">
      <c r="A964" s="10" t="s">
        <v>210</v>
      </c>
      <c r="B964" s="2" t="s">
        <v>129</v>
      </c>
      <c r="C964" s="2" t="s">
        <v>211</v>
      </c>
      <c r="D964" s="2"/>
      <c r="E964" s="1">
        <f t="shared" si="92"/>
        <v>745</v>
      </c>
      <c r="F964" s="1">
        <f>F965+F966</f>
        <v>0</v>
      </c>
      <c r="G964" s="1">
        <f>G965+G966</f>
        <v>745</v>
      </c>
    </row>
    <row r="965" spans="1:7" ht="56.25" customHeight="1">
      <c r="A965" s="2" t="s">
        <v>8</v>
      </c>
      <c r="B965" s="2" t="s">
        <v>129</v>
      </c>
      <c r="C965" s="2" t="s">
        <v>211</v>
      </c>
      <c r="D965" s="2" t="s">
        <v>4</v>
      </c>
      <c r="E965" s="1">
        <f t="shared" si="92"/>
        <v>6</v>
      </c>
      <c r="F965" s="1"/>
      <c r="G965" s="1">
        <v>6</v>
      </c>
    </row>
    <row r="966" spans="1:7" ht="33">
      <c r="A966" s="10" t="s">
        <v>11</v>
      </c>
      <c r="B966" s="2" t="s">
        <v>129</v>
      </c>
      <c r="C966" s="2" t="s">
        <v>211</v>
      </c>
      <c r="D966" s="2" t="s">
        <v>12</v>
      </c>
      <c r="E966" s="1">
        <f t="shared" si="92"/>
        <v>739</v>
      </c>
      <c r="F966" s="1"/>
      <c r="G966" s="1">
        <v>739</v>
      </c>
    </row>
    <row r="967" spans="1:7" ht="181.5" customHeight="1">
      <c r="A967" s="23" t="s">
        <v>212</v>
      </c>
      <c r="B967" s="14" t="s">
        <v>129</v>
      </c>
      <c r="C967" s="14" t="s">
        <v>213</v>
      </c>
      <c r="D967" s="2"/>
      <c r="E967" s="3">
        <f t="shared" si="92"/>
        <v>6307</v>
      </c>
      <c r="F967" s="1">
        <f>F968</f>
        <v>0</v>
      </c>
      <c r="G967" s="1">
        <f>G968</f>
        <v>6307</v>
      </c>
    </row>
    <row r="968" spans="1:7" ht="214.5">
      <c r="A968" s="10" t="s">
        <v>831</v>
      </c>
      <c r="B968" s="2" t="s">
        <v>129</v>
      </c>
      <c r="C968" s="2" t="s">
        <v>214</v>
      </c>
      <c r="D968" s="2"/>
      <c r="E968" s="1">
        <f t="shared" si="92"/>
        <v>6307</v>
      </c>
      <c r="F968" s="1">
        <f>F969</f>
        <v>0</v>
      </c>
      <c r="G968" s="1">
        <f>G969</f>
        <v>6307</v>
      </c>
    </row>
    <row r="969" spans="1:7" ht="39" customHeight="1">
      <c r="A969" s="10" t="s">
        <v>11</v>
      </c>
      <c r="B969" s="2" t="s">
        <v>129</v>
      </c>
      <c r="C969" s="2" t="s">
        <v>214</v>
      </c>
      <c r="D969" s="2" t="s">
        <v>12</v>
      </c>
      <c r="E969" s="1">
        <f t="shared" si="92"/>
        <v>6307</v>
      </c>
      <c r="F969" s="1"/>
      <c r="G969" s="1">
        <v>6307</v>
      </c>
    </row>
    <row r="970" spans="1:7" ht="188.25" customHeight="1">
      <c r="A970" s="23" t="s">
        <v>215</v>
      </c>
      <c r="B970" s="14" t="s">
        <v>129</v>
      </c>
      <c r="C970" s="14" t="s">
        <v>216</v>
      </c>
      <c r="D970" s="2"/>
      <c r="E970" s="3">
        <f t="shared" si="92"/>
        <v>68102</v>
      </c>
      <c r="F970" s="3">
        <f>F971</f>
        <v>0</v>
      </c>
      <c r="G970" s="3">
        <f>G971</f>
        <v>68102</v>
      </c>
    </row>
    <row r="971" spans="1:7" ht="192" customHeight="1">
      <c r="A971" s="37" t="s">
        <v>832</v>
      </c>
      <c r="B971" s="2" t="s">
        <v>129</v>
      </c>
      <c r="C971" s="2" t="s">
        <v>217</v>
      </c>
      <c r="D971" s="2"/>
      <c r="E971" s="1">
        <f t="shared" si="92"/>
        <v>68102</v>
      </c>
      <c r="F971" s="1">
        <f>F972</f>
        <v>0</v>
      </c>
      <c r="G971" s="1">
        <f>G972</f>
        <v>68102</v>
      </c>
    </row>
    <row r="972" spans="1:7" ht="45" customHeight="1">
      <c r="A972" s="10" t="s">
        <v>11</v>
      </c>
      <c r="B972" s="2" t="s">
        <v>129</v>
      </c>
      <c r="C972" s="2" t="s">
        <v>217</v>
      </c>
      <c r="D972" s="2" t="s">
        <v>12</v>
      </c>
      <c r="E972" s="1">
        <f t="shared" si="92"/>
        <v>68102</v>
      </c>
      <c r="F972" s="1"/>
      <c r="G972" s="1">
        <v>68102</v>
      </c>
    </row>
    <row r="973" spans="1:7" ht="256.5" customHeight="1">
      <c r="A973" s="23" t="s">
        <v>760</v>
      </c>
      <c r="B973" s="14" t="s">
        <v>129</v>
      </c>
      <c r="C973" s="14" t="s">
        <v>218</v>
      </c>
      <c r="D973" s="2"/>
      <c r="E973" s="3">
        <f t="shared" si="92"/>
        <v>75</v>
      </c>
      <c r="F973" s="3">
        <f>F974</f>
        <v>0</v>
      </c>
      <c r="G973" s="3">
        <f>G974</f>
        <v>75</v>
      </c>
    </row>
    <row r="974" spans="1:7" ht="219.75" customHeight="1">
      <c r="A974" s="35" t="s">
        <v>839</v>
      </c>
      <c r="B974" s="2" t="s">
        <v>129</v>
      </c>
      <c r="C974" s="2" t="s">
        <v>219</v>
      </c>
      <c r="D974" s="2"/>
      <c r="E974" s="1">
        <f t="shared" si="92"/>
        <v>75</v>
      </c>
      <c r="F974" s="1">
        <f>F975+F976</f>
        <v>0</v>
      </c>
      <c r="G974" s="1">
        <f>G975+G976</f>
        <v>75</v>
      </c>
    </row>
    <row r="975" spans="1:7" ht="61.5" customHeight="1">
      <c r="A975" s="2" t="s">
        <v>8</v>
      </c>
      <c r="B975" s="2" t="s">
        <v>129</v>
      </c>
      <c r="C975" s="2" t="s">
        <v>219</v>
      </c>
      <c r="D975" s="2" t="s">
        <v>4</v>
      </c>
      <c r="E975" s="1">
        <f t="shared" si="92"/>
        <v>4</v>
      </c>
      <c r="F975" s="1"/>
      <c r="G975" s="1">
        <v>4</v>
      </c>
    </row>
    <row r="976" spans="1:7" ht="42.75" customHeight="1">
      <c r="A976" s="10" t="s">
        <v>11</v>
      </c>
      <c r="B976" s="2" t="s">
        <v>129</v>
      </c>
      <c r="C976" s="2" t="s">
        <v>219</v>
      </c>
      <c r="D976" s="2" t="s">
        <v>12</v>
      </c>
      <c r="E976" s="1">
        <f t="shared" si="92"/>
        <v>71</v>
      </c>
      <c r="F976" s="1"/>
      <c r="G976" s="1">
        <v>71</v>
      </c>
    </row>
    <row r="977" spans="1:7" ht="197.25" customHeight="1">
      <c r="A977" s="23" t="s">
        <v>220</v>
      </c>
      <c r="B977" s="14" t="s">
        <v>129</v>
      </c>
      <c r="C977" s="14" t="s">
        <v>221</v>
      </c>
      <c r="D977" s="2"/>
      <c r="E977" s="3">
        <f t="shared" si="92"/>
        <v>1679</v>
      </c>
      <c r="F977" s="3">
        <f>F978</f>
        <v>0</v>
      </c>
      <c r="G977" s="3">
        <f>G978</f>
        <v>1679</v>
      </c>
    </row>
    <row r="978" spans="1:7" ht="52.5" customHeight="1">
      <c r="A978" s="10" t="s">
        <v>222</v>
      </c>
      <c r="B978" s="2" t="s">
        <v>129</v>
      </c>
      <c r="C978" s="2" t="s">
        <v>223</v>
      </c>
      <c r="D978" s="2"/>
      <c r="E978" s="1">
        <f t="shared" si="92"/>
        <v>1679</v>
      </c>
      <c r="F978" s="1">
        <f>F979+F980</f>
        <v>0</v>
      </c>
      <c r="G978" s="1">
        <f>G979+G980</f>
        <v>1679</v>
      </c>
    </row>
    <row r="979" spans="1:7" ht="56.25" customHeight="1">
      <c r="A979" s="2" t="s">
        <v>8</v>
      </c>
      <c r="B979" s="2" t="s">
        <v>129</v>
      </c>
      <c r="C979" s="2" t="s">
        <v>223</v>
      </c>
      <c r="D979" s="2" t="s">
        <v>4</v>
      </c>
      <c r="E979" s="1">
        <f t="shared" si="92"/>
        <v>30</v>
      </c>
      <c r="F979" s="1"/>
      <c r="G979" s="1">
        <v>30</v>
      </c>
    </row>
    <row r="980" spans="1:7" ht="47.25" customHeight="1">
      <c r="A980" s="10" t="s">
        <v>11</v>
      </c>
      <c r="B980" s="2" t="s">
        <v>129</v>
      </c>
      <c r="C980" s="2" t="s">
        <v>223</v>
      </c>
      <c r="D980" s="2" t="s">
        <v>12</v>
      </c>
      <c r="E980" s="1">
        <f t="shared" si="92"/>
        <v>1649</v>
      </c>
      <c r="F980" s="1"/>
      <c r="G980" s="1">
        <v>1649</v>
      </c>
    </row>
    <row r="981" spans="1:7" ht="94.5" customHeight="1">
      <c r="A981" s="23" t="s">
        <v>702</v>
      </c>
      <c r="B981" s="14" t="s">
        <v>129</v>
      </c>
      <c r="C981" s="14" t="s">
        <v>224</v>
      </c>
      <c r="D981" s="2"/>
      <c r="E981" s="3">
        <f t="shared" si="92"/>
        <v>383</v>
      </c>
      <c r="F981" s="3">
        <f>F982</f>
        <v>0</v>
      </c>
      <c r="G981" s="3">
        <f>G982</f>
        <v>383</v>
      </c>
    </row>
    <row r="982" spans="1:7" ht="84" customHeight="1">
      <c r="A982" s="10" t="s">
        <v>225</v>
      </c>
      <c r="B982" s="2" t="s">
        <v>129</v>
      </c>
      <c r="C982" s="2" t="s">
        <v>226</v>
      </c>
      <c r="D982" s="2"/>
      <c r="E982" s="1">
        <f t="shared" si="92"/>
        <v>383</v>
      </c>
      <c r="F982" s="1">
        <f>F983+F984</f>
        <v>0</v>
      </c>
      <c r="G982" s="1">
        <f>G983+G984</f>
        <v>383</v>
      </c>
    </row>
    <row r="983" spans="1:7" ht="60.75" customHeight="1">
      <c r="A983" s="2" t="s">
        <v>8</v>
      </c>
      <c r="B983" s="2" t="s">
        <v>129</v>
      </c>
      <c r="C983" s="2" t="s">
        <v>226</v>
      </c>
      <c r="D983" s="2" t="s">
        <v>4</v>
      </c>
      <c r="E983" s="1">
        <f t="shared" si="92"/>
        <v>4</v>
      </c>
      <c r="F983" s="1"/>
      <c r="G983" s="1">
        <v>4</v>
      </c>
    </row>
    <row r="984" spans="1:7" ht="47.25" customHeight="1">
      <c r="A984" s="10" t="s">
        <v>11</v>
      </c>
      <c r="B984" s="2" t="s">
        <v>129</v>
      </c>
      <c r="C984" s="2" t="s">
        <v>226</v>
      </c>
      <c r="D984" s="2" t="s">
        <v>12</v>
      </c>
      <c r="E984" s="1">
        <f t="shared" si="92"/>
        <v>379</v>
      </c>
      <c r="F984" s="1"/>
      <c r="G984" s="1">
        <v>379</v>
      </c>
    </row>
    <row r="985" spans="1:7" ht="175.5" customHeight="1">
      <c r="A985" s="23" t="s">
        <v>754</v>
      </c>
      <c r="B985" s="14" t="s">
        <v>129</v>
      </c>
      <c r="C985" s="14" t="s">
        <v>227</v>
      </c>
      <c r="D985" s="2"/>
      <c r="E985" s="3">
        <f t="shared" si="92"/>
        <v>570</v>
      </c>
      <c r="F985" s="3">
        <f>F986</f>
        <v>0</v>
      </c>
      <c r="G985" s="3">
        <f>G986</f>
        <v>570</v>
      </c>
    </row>
    <row r="986" spans="1:7" ht="238.5" customHeight="1">
      <c r="A986" s="10" t="s">
        <v>228</v>
      </c>
      <c r="B986" s="2" t="s">
        <v>129</v>
      </c>
      <c r="C986" s="2" t="s">
        <v>229</v>
      </c>
      <c r="D986" s="2"/>
      <c r="E986" s="1">
        <f t="shared" si="92"/>
        <v>570</v>
      </c>
      <c r="F986" s="1">
        <f>F987+F988</f>
        <v>0</v>
      </c>
      <c r="G986" s="1">
        <f>G987+G988</f>
        <v>570</v>
      </c>
    </row>
    <row r="987" spans="1:7" ht="54" customHeight="1">
      <c r="A987" s="2" t="s">
        <v>8</v>
      </c>
      <c r="B987" s="2" t="s">
        <v>129</v>
      </c>
      <c r="C987" s="2" t="s">
        <v>229</v>
      </c>
      <c r="D987" s="2" t="s">
        <v>4</v>
      </c>
      <c r="E987" s="1">
        <f t="shared" si="92"/>
        <v>5</v>
      </c>
      <c r="F987" s="1"/>
      <c r="G987" s="1">
        <v>5</v>
      </c>
    </row>
    <row r="988" spans="1:7" ht="38.25" customHeight="1">
      <c r="A988" s="10" t="s">
        <v>11</v>
      </c>
      <c r="B988" s="2" t="s">
        <v>129</v>
      </c>
      <c r="C988" s="2" t="s">
        <v>229</v>
      </c>
      <c r="D988" s="2" t="s">
        <v>12</v>
      </c>
      <c r="E988" s="1">
        <f t="shared" si="92"/>
        <v>565</v>
      </c>
      <c r="F988" s="1"/>
      <c r="G988" s="1">
        <v>565</v>
      </c>
    </row>
    <row r="989" spans="1:7" ht="145.5" customHeight="1">
      <c r="A989" s="23" t="s">
        <v>230</v>
      </c>
      <c r="B989" s="14" t="s">
        <v>129</v>
      </c>
      <c r="C989" s="14" t="s">
        <v>231</v>
      </c>
      <c r="D989" s="2"/>
      <c r="E989" s="3">
        <f t="shared" si="92"/>
        <v>8653</v>
      </c>
      <c r="F989" s="3">
        <f>F990</f>
        <v>0</v>
      </c>
      <c r="G989" s="3">
        <f>G990</f>
        <v>8653</v>
      </c>
    </row>
    <row r="990" spans="1:7" ht="83.25" customHeight="1">
      <c r="A990" s="10" t="s">
        <v>1127</v>
      </c>
      <c r="B990" s="2" t="s">
        <v>129</v>
      </c>
      <c r="C990" s="2" t="s">
        <v>232</v>
      </c>
      <c r="D990" s="2"/>
      <c r="E990" s="1">
        <f t="shared" si="92"/>
        <v>8653</v>
      </c>
      <c r="F990" s="1">
        <f>F991+F992</f>
        <v>0</v>
      </c>
      <c r="G990" s="1">
        <f>G991+G992</f>
        <v>8653</v>
      </c>
    </row>
    <row r="991" spans="1:7" ht="66.75" customHeight="1">
      <c r="A991" s="2" t="s">
        <v>8</v>
      </c>
      <c r="B991" s="2" t="s">
        <v>129</v>
      </c>
      <c r="C991" s="2" t="s">
        <v>232</v>
      </c>
      <c r="D991" s="2" t="s">
        <v>4</v>
      </c>
      <c r="E991" s="1">
        <f t="shared" si="92"/>
        <v>69</v>
      </c>
      <c r="F991" s="1"/>
      <c r="G991" s="1">
        <v>69</v>
      </c>
    </row>
    <row r="992" spans="1:7" ht="51" customHeight="1">
      <c r="A992" s="10" t="s">
        <v>11</v>
      </c>
      <c r="B992" s="2" t="s">
        <v>129</v>
      </c>
      <c r="C992" s="2" t="s">
        <v>232</v>
      </c>
      <c r="D992" s="2" t="s">
        <v>12</v>
      </c>
      <c r="E992" s="1">
        <f t="shared" si="92"/>
        <v>8584</v>
      </c>
      <c r="F992" s="1"/>
      <c r="G992" s="1">
        <v>8584</v>
      </c>
    </row>
    <row r="993" spans="1:7" ht="90" customHeight="1">
      <c r="A993" s="23" t="s">
        <v>234</v>
      </c>
      <c r="B993" s="14" t="s">
        <v>129</v>
      </c>
      <c r="C993" s="14" t="s">
        <v>235</v>
      </c>
      <c r="D993" s="2"/>
      <c r="E993" s="3">
        <f t="shared" si="92"/>
        <v>16459</v>
      </c>
      <c r="F993" s="3">
        <f>F994</f>
        <v>0</v>
      </c>
      <c r="G993" s="3">
        <f>G994</f>
        <v>16459</v>
      </c>
    </row>
    <row r="994" spans="1:7" ht="128.25" customHeight="1">
      <c r="A994" s="10" t="s">
        <v>236</v>
      </c>
      <c r="B994" s="2" t="s">
        <v>129</v>
      </c>
      <c r="C994" s="2" t="s">
        <v>237</v>
      </c>
      <c r="D994" s="2"/>
      <c r="E994" s="1">
        <f t="shared" si="92"/>
        <v>16459</v>
      </c>
      <c r="F994" s="1">
        <f>F995+F996</f>
        <v>0</v>
      </c>
      <c r="G994" s="1">
        <f>G995+G996</f>
        <v>16459</v>
      </c>
    </row>
    <row r="995" spans="1:7" ht="61.5" customHeight="1">
      <c r="A995" s="19" t="s">
        <v>8</v>
      </c>
      <c r="B995" s="2" t="s">
        <v>129</v>
      </c>
      <c r="C995" s="2" t="s">
        <v>237</v>
      </c>
      <c r="D995" s="2" t="s">
        <v>4</v>
      </c>
      <c r="E995" s="1">
        <f t="shared" si="92"/>
        <v>163</v>
      </c>
      <c r="F995" s="2"/>
      <c r="G995" s="1">
        <f>131+32</f>
        <v>163</v>
      </c>
    </row>
    <row r="996" spans="1:7" ht="48" customHeight="1">
      <c r="A996" s="10" t="s">
        <v>11</v>
      </c>
      <c r="B996" s="2" t="s">
        <v>129</v>
      </c>
      <c r="C996" s="2" t="s">
        <v>237</v>
      </c>
      <c r="D996" s="2" t="s">
        <v>12</v>
      </c>
      <c r="E996" s="1">
        <f t="shared" si="92"/>
        <v>16296</v>
      </c>
      <c r="F996" s="2"/>
      <c r="G996" s="1">
        <f>16328-32</f>
        <v>16296</v>
      </c>
    </row>
    <row r="997" spans="1:7" ht="141" customHeight="1">
      <c r="A997" s="14" t="s">
        <v>238</v>
      </c>
      <c r="B997" s="14" t="s">
        <v>129</v>
      </c>
      <c r="C997" s="14" t="s">
        <v>239</v>
      </c>
      <c r="D997" s="2"/>
      <c r="E997" s="3">
        <f t="shared" si="92"/>
        <v>486</v>
      </c>
      <c r="F997" s="3">
        <f>F998</f>
        <v>0</v>
      </c>
      <c r="G997" s="3">
        <f>G998</f>
        <v>486</v>
      </c>
    </row>
    <row r="998" spans="1:7" ht="116.25" customHeight="1">
      <c r="A998" s="10" t="s">
        <v>240</v>
      </c>
      <c r="B998" s="2" t="s">
        <v>129</v>
      </c>
      <c r="C998" s="2" t="s">
        <v>241</v>
      </c>
      <c r="D998" s="2"/>
      <c r="E998" s="1">
        <f t="shared" si="92"/>
        <v>486</v>
      </c>
      <c r="F998" s="1">
        <f>F1000+F999</f>
        <v>0</v>
      </c>
      <c r="G998" s="1">
        <f>G1000+G999</f>
        <v>486</v>
      </c>
    </row>
    <row r="999" spans="1:7" ht="68.25" customHeight="1">
      <c r="A999" s="2" t="s">
        <v>8</v>
      </c>
      <c r="B999" s="2" t="s">
        <v>129</v>
      </c>
      <c r="C999" s="2" t="s">
        <v>241</v>
      </c>
      <c r="D999" s="2" t="s">
        <v>4</v>
      </c>
      <c r="E999" s="1">
        <f t="shared" si="92"/>
        <v>6</v>
      </c>
      <c r="F999" s="1"/>
      <c r="G999" s="1">
        <f>20-14</f>
        <v>6</v>
      </c>
    </row>
    <row r="1000" spans="1:7" ht="36.75" customHeight="1">
      <c r="A1000" s="10" t="s">
        <v>11</v>
      </c>
      <c r="B1000" s="2" t="s">
        <v>129</v>
      </c>
      <c r="C1000" s="2" t="s">
        <v>241</v>
      </c>
      <c r="D1000" s="2" t="s">
        <v>12</v>
      </c>
      <c r="E1000" s="1">
        <f t="shared" si="92"/>
        <v>480</v>
      </c>
      <c r="F1000" s="2"/>
      <c r="G1000" s="1">
        <f>2467-1987</f>
        <v>480</v>
      </c>
    </row>
    <row r="1001" spans="1:7" ht="189" customHeight="1">
      <c r="A1001" s="14" t="s">
        <v>779</v>
      </c>
      <c r="B1001" s="14" t="s">
        <v>129</v>
      </c>
      <c r="C1001" s="14" t="s">
        <v>780</v>
      </c>
      <c r="D1001" s="14"/>
      <c r="E1001" s="3">
        <f t="shared" si="92"/>
        <v>7387</v>
      </c>
      <c r="F1001" s="27">
        <f>F1002</f>
        <v>0</v>
      </c>
      <c r="G1001" s="27">
        <f>G1002</f>
        <v>7387</v>
      </c>
    </row>
    <row r="1002" spans="1:7" ht="96" customHeight="1">
      <c r="A1002" s="2" t="s">
        <v>836</v>
      </c>
      <c r="B1002" s="2" t="s">
        <v>129</v>
      </c>
      <c r="C1002" s="2" t="s">
        <v>796</v>
      </c>
      <c r="D1002" s="2"/>
      <c r="E1002" s="1">
        <f t="shared" si="92"/>
        <v>7387</v>
      </c>
      <c r="F1002" s="39">
        <f>F1003+F1004</f>
        <v>0</v>
      </c>
      <c r="G1002" s="39">
        <f>G1003+G1004</f>
        <v>7387</v>
      </c>
    </row>
    <row r="1003" spans="1:7" ht="56.25" customHeight="1">
      <c r="A1003" s="2" t="s">
        <v>8</v>
      </c>
      <c r="B1003" s="2" t="s">
        <v>129</v>
      </c>
      <c r="C1003" s="2" t="s">
        <v>796</v>
      </c>
      <c r="D1003" s="2" t="s">
        <v>4</v>
      </c>
      <c r="E1003" s="1">
        <f>F1003+G1003</f>
        <v>124</v>
      </c>
      <c r="F1003" s="39"/>
      <c r="G1003" s="39">
        <v>124</v>
      </c>
    </row>
    <row r="1004" spans="1:7" ht="42" customHeight="1">
      <c r="A1004" s="10" t="s">
        <v>11</v>
      </c>
      <c r="B1004" s="2" t="s">
        <v>129</v>
      </c>
      <c r="C1004" s="2" t="s">
        <v>796</v>
      </c>
      <c r="D1004" s="2" t="s">
        <v>12</v>
      </c>
      <c r="E1004" s="1">
        <f>F1004+G1004</f>
        <v>7263</v>
      </c>
      <c r="F1004" s="39"/>
      <c r="G1004" s="39">
        <f>2743.3+4519.7</f>
        <v>7263</v>
      </c>
    </row>
    <row r="1005" spans="1:7" ht="228" customHeight="1">
      <c r="A1005" s="23" t="s">
        <v>797</v>
      </c>
      <c r="B1005" s="14" t="s">
        <v>129</v>
      </c>
      <c r="C1005" s="14" t="s">
        <v>798</v>
      </c>
      <c r="D1005" s="2"/>
      <c r="E1005" s="3">
        <f>F1005+G1005</f>
        <v>5000</v>
      </c>
      <c r="F1005" s="27">
        <f>F1006</f>
        <v>5000</v>
      </c>
      <c r="G1005" s="27">
        <f>G1006</f>
        <v>0</v>
      </c>
    </row>
    <row r="1006" spans="1:7" ht="158.25" customHeight="1">
      <c r="A1006" s="10" t="s">
        <v>799</v>
      </c>
      <c r="B1006" s="2" t="s">
        <v>129</v>
      </c>
      <c r="C1006" s="2" t="s">
        <v>800</v>
      </c>
      <c r="D1006" s="2"/>
      <c r="E1006" s="1">
        <f>F1006+G1006</f>
        <v>5000</v>
      </c>
      <c r="F1006" s="39">
        <f>F1007</f>
        <v>5000</v>
      </c>
      <c r="G1006" s="39">
        <f>G1007</f>
        <v>0</v>
      </c>
    </row>
    <row r="1007" spans="1:7" ht="39" customHeight="1">
      <c r="A1007" s="10" t="s">
        <v>11</v>
      </c>
      <c r="B1007" s="2" t="s">
        <v>129</v>
      </c>
      <c r="C1007" s="2" t="s">
        <v>800</v>
      </c>
      <c r="D1007" s="2" t="s">
        <v>12</v>
      </c>
      <c r="E1007" s="1">
        <f>F1007+G1007</f>
        <v>5000</v>
      </c>
      <c r="F1007" s="39">
        <v>5000</v>
      </c>
      <c r="G1007" s="39"/>
    </row>
    <row r="1008" spans="1:7" ht="73.5" customHeight="1">
      <c r="A1008" s="17" t="s">
        <v>113</v>
      </c>
      <c r="B1008" s="14" t="s">
        <v>129</v>
      </c>
      <c r="C1008" s="14" t="s">
        <v>114</v>
      </c>
      <c r="D1008" s="2"/>
      <c r="E1008" s="3">
        <f t="shared" si="92"/>
        <v>2558</v>
      </c>
      <c r="F1008" s="3">
        <f>F1009+F1019+F1016</f>
        <v>2423</v>
      </c>
      <c r="G1008" s="3">
        <f>G1009+G1019+G1016</f>
        <v>135</v>
      </c>
    </row>
    <row r="1009" spans="1:7" ht="133.5" customHeight="1">
      <c r="A1009" s="23" t="s">
        <v>115</v>
      </c>
      <c r="B1009" s="14" t="s">
        <v>129</v>
      </c>
      <c r="C1009" s="14" t="s">
        <v>116</v>
      </c>
      <c r="D1009" s="2"/>
      <c r="E1009" s="3">
        <f t="shared" si="92"/>
        <v>2202</v>
      </c>
      <c r="F1009" s="3">
        <f>F1010+F1012+F1014</f>
        <v>2202</v>
      </c>
      <c r="G1009" s="3">
        <f>G1010+G1012+G1014</f>
        <v>0</v>
      </c>
    </row>
    <row r="1010" spans="1:7" ht="125.25" customHeight="1">
      <c r="A1010" s="10" t="s">
        <v>784</v>
      </c>
      <c r="B1010" s="2" t="s">
        <v>129</v>
      </c>
      <c r="C1010" s="2" t="s">
        <v>242</v>
      </c>
      <c r="D1010" s="2"/>
      <c r="E1010" s="1">
        <f t="shared" si="92"/>
        <v>1573</v>
      </c>
      <c r="F1010" s="1">
        <f>F1011</f>
        <v>1573</v>
      </c>
      <c r="G1010" s="1">
        <f>G1011</f>
        <v>0</v>
      </c>
    </row>
    <row r="1011" spans="1:7" ht="49.5" customHeight="1">
      <c r="A1011" s="10" t="s">
        <v>11</v>
      </c>
      <c r="B1011" s="2" t="s">
        <v>129</v>
      </c>
      <c r="C1011" s="2" t="s">
        <v>242</v>
      </c>
      <c r="D1011" s="2" t="s">
        <v>12</v>
      </c>
      <c r="E1011" s="1">
        <f t="shared" si="92"/>
        <v>1573</v>
      </c>
      <c r="F1011" s="1">
        <v>1573</v>
      </c>
      <c r="G1011" s="1"/>
    </row>
    <row r="1012" spans="1:7" ht="66" customHeight="1">
      <c r="A1012" s="10" t="s">
        <v>161</v>
      </c>
      <c r="B1012" s="2" t="s">
        <v>129</v>
      </c>
      <c r="C1012" s="2" t="s">
        <v>243</v>
      </c>
      <c r="D1012" s="2"/>
      <c r="E1012" s="1">
        <f t="shared" si="92"/>
        <v>616</v>
      </c>
      <c r="F1012" s="1">
        <f>F1013</f>
        <v>616</v>
      </c>
      <c r="G1012" s="1">
        <f>G1013</f>
        <v>0</v>
      </c>
    </row>
    <row r="1013" spans="1:7" ht="59.25" customHeight="1">
      <c r="A1013" s="2" t="s">
        <v>8</v>
      </c>
      <c r="B1013" s="2" t="s">
        <v>129</v>
      </c>
      <c r="C1013" s="2" t="s">
        <v>243</v>
      </c>
      <c r="D1013" s="2" t="s">
        <v>4</v>
      </c>
      <c r="E1013" s="1">
        <f t="shared" si="92"/>
        <v>616</v>
      </c>
      <c r="F1013" s="1">
        <v>616</v>
      </c>
      <c r="G1013" s="1"/>
    </row>
    <row r="1014" spans="1:7" ht="57" customHeight="1">
      <c r="A1014" s="10" t="s">
        <v>244</v>
      </c>
      <c r="B1014" s="2" t="s">
        <v>129</v>
      </c>
      <c r="C1014" s="2" t="s">
        <v>245</v>
      </c>
      <c r="D1014" s="2"/>
      <c r="E1014" s="1">
        <f t="shared" si="92"/>
        <v>13</v>
      </c>
      <c r="F1014" s="1">
        <f>F1015</f>
        <v>13</v>
      </c>
      <c r="G1014" s="1">
        <f>G1015</f>
        <v>0</v>
      </c>
    </row>
    <row r="1015" spans="1:7" ht="57" customHeight="1">
      <c r="A1015" s="2" t="s">
        <v>8</v>
      </c>
      <c r="B1015" s="2" t="s">
        <v>129</v>
      </c>
      <c r="C1015" s="2" t="s">
        <v>245</v>
      </c>
      <c r="D1015" s="2" t="s">
        <v>4</v>
      </c>
      <c r="E1015" s="1">
        <f t="shared" si="92"/>
        <v>13</v>
      </c>
      <c r="F1015" s="1">
        <v>13</v>
      </c>
      <c r="G1015" s="1"/>
    </row>
    <row r="1016" spans="1:7" ht="67.5" customHeight="1">
      <c r="A1016" s="14" t="s">
        <v>117</v>
      </c>
      <c r="B1016" s="14" t="s">
        <v>129</v>
      </c>
      <c r="C1016" s="14" t="s">
        <v>118</v>
      </c>
      <c r="D1016" s="2"/>
      <c r="E1016" s="3">
        <f>F1016+G1016</f>
        <v>135</v>
      </c>
      <c r="F1016" s="3">
        <f>F1017</f>
        <v>0</v>
      </c>
      <c r="G1016" s="3">
        <f>G1017</f>
        <v>135</v>
      </c>
    </row>
    <row r="1017" spans="1:7" ht="138" customHeight="1">
      <c r="A1017" s="2" t="s">
        <v>811</v>
      </c>
      <c r="B1017" s="2" t="s">
        <v>129</v>
      </c>
      <c r="C1017" s="2" t="s">
        <v>810</v>
      </c>
      <c r="D1017" s="2"/>
      <c r="E1017" s="1">
        <f>F1017+G1017</f>
        <v>135</v>
      </c>
      <c r="F1017" s="1">
        <f>F1018</f>
        <v>0</v>
      </c>
      <c r="G1017" s="1">
        <f>G1018</f>
        <v>135</v>
      </c>
    </row>
    <row r="1018" spans="1:7" ht="42" customHeight="1">
      <c r="A1018" s="10" t="s">
        <v>11</v>
      </c>
      <c r="B1018" s="2" t="s">
        <v>129</v>
      </c>
      <c r="C1018" s="2" t="s">
        <v>810</v>
      </c>
      <c r="D1018" s="2" t="s">
        <v>12</v>
      </c>
      <c r="E1018" s="1">
        <f>F1018+G1018</f>
        <v>135</v>
      </c>
      <c r="F1018" s="1"/>
      <c r="G1018" s="1">
        <v>135</v>
      </c>
    </row>
    <row r="1019" spans="1:7" ht="137.25" customHeight="1">
      <c r="A1019" s="14" t="s">
        <v>121</v>
      </c>
      <c r="B1019" s="14" t="s">
        <v>129</v>
      </c>
      <c r="C1019" s="14" t="s">
        <v>122</v>
      </c>
      <c r="D1019" s="2"/>
      <c r="E1019" s="3">
        <f t="shared" si="92"/>
        <v>221</v>
      </c>
      <c r="F1019" s="3">
        <f>F1020</f>
        <v>221</v>
      </c>
      <c r="G1019" s="3">
        <f>G1020</f>
        <v>0</v>
      </c>
    </row>
    <row r="1020" spans="1:7" ht="21.75" customHeight="1">
      <c r="A1020" s="2" t="s">
        <v>31</v>
      </c>
      <c r="B1020" s="2" t="s">
        <v>129</v>
      </c>
      <c r="C1020" s="2" t="s">
        <v>123</v>
      </c>
      <c r="D1020" s="2"/>
      <c r="E1020" s="1">
        <f t="shared" si="92"/>
        <v>221</v>
      </c>
      <c r="F1020" s="1">
        <f>F1021</f>
        <v>221</v>
      </c>
      <c r="G1020" s="1">
        <f>G1021</f>
        <v>0</v>
      </c>
    </row>
    <row r="1021" spans="1:7" ht="57" customHeight="1">
      <c r="A1021" s="2" t="s">
        <v>8</v>
      </c>
      <c r="B1021" s="2" t="s">
        <v>129</v>
      </c>
      <c r="C1021" s="2" t="s">
        <v>123</v>
      </c>
      <c r="D1021" s="2" t="s">
        <v>4</v>
      </c>
      <c r="E1021" s="1">
        <f t="shared" si="92"/>
        <v>221</v>
      </c>
      <c r="F1021" s="1">
        <v>221</v>
      </c>
      <c r="G1021" s="1"/>
    </row>
    <row r="1022" spans="1:7" ht="49.5">
      <c r="A1022" s="23" t="s">
        <v>246</v>
      </c>
      <c r="B1022" s="14" t="s">
        <v>129</v>
      </c>
      <c r="C1022" s="14" t="s">
        <v>247</v>
      </c>
      <c r="D1022" s="2"/>
      <c r="E1022" s="3">
        <f t="shared" si="92"/>
        <v>57187</v>
      </c>
      <c r="F1022" s="3">
        <f>F1023+F1028+F1031+F1036+F1041+F1046+F1051+F1054+F1057+F1060+F1064</f>
        <v>1911</v>
      </c>
      <c r="G1022" s="3">
        <f>G1023+G1028+G1031+G1036+G1041+G1046+G1051+G1054+G1057+G1060+G1064</f>
        <v>55276</v>
      </c>
    </row>
    <row r="1023" spans="1:7" ht="114.75" customHeight="1">
      <c r="A1023" s="23" t="s">
        <v>248</v>
      </c>
      <c r="B1023" s="14" t="s">
        <v>129</v>
      </c>
      <c r="C1023" s="14" t="s">
        <v>249</v>
      </c>
      <c r="D1023" s="2"/>
      <c r="E1023" s="3">
        <f t="shared" si="92"/>
        <v>202</v>
      </c>
      <c r="F1023" s="3">
        <f>F1024+F1026</f>
        <v>202</v>
      </c>
      <c r="G1023" s="3">
        <f>G1024+G1026</f>
        <v>0</v>
      </c>
    </row>
    <row r="1024" spans="1:7" ht="33">
      <c r="A1024" s="10" t="s">
        <v>250</v>
      </c>
      <c r="B1024" s="2" t="s">
        <v>129</v>
      </c>
      <c r="C1024" s="2" t="s">
        <v>251</v>
      </c>
      <c r="D1024" s="2"/>
      <c r="E1024" s="1">
        <f t="shared" si="92"/>
        <v>200</v>
      </c>
      <c r="F1024" s="1">
        <f>F1025</f>
        <v>200</v>
      </c>
      <c r="G1024" s="1">
        <f>G1025</f>
        <v>0</v>
      </c>
    </row>
    <row r="1025" spans="1:7" ht="47.25" customHeight="1">
      <c r="A1025" s="10" t="s">
        <v>11</v>
      </c>
      <c r="B1025" s="2" t="s">
        <v>129</v>
      </c>
      <c r="C1025" s="2" t="s">
        <v>251</v>
      </c>
      <c r="D1025" s="2" t="s">
        <v>12</v>
      </c>
      <c r="E1025" s="1">
        <f t="shared" si="92"/>
        <v>200</v>
      </c>
      <c r="F1025" s="1">
        <v>200</v>
      </c>
      <c r="G1025" s="1"/>
    </row>
    <row r="1026" spans="1:7" ht="61.5" customHeight="1">
      <c r="A1026" s="10" t="s">
        <v>109</v>
      </c>
      <c r="B1026" s="2" t="s">
        <v>129</v>
      </c>
      <c r="C1026" s="2" t="s">
        <v>252</v>
      </c>
      <c r="D1026" s="2"/>
      <c r="E1026" s="1">
        <f t="shared" si="92"/>
        <v>2</v>
      </c>
      <c r="F1026" s="1">
        <f>F1027</f>
        <v>2</v>
      </c>
      <c r="G1026" s="1">
        <f>G1027</f>
        <v>0</v>
      </c>
    </row>
    <row r="1027" spans="1:7" ht="63.75" customHeight="1">
      <c r="A1027" s="2" t="s">
        <v>8</v>
      </c>
      <c r="B1027" s="2" t="s">
        <v>129</v>
      </c>
      <c r="C1027" s="2" t="s">
        <v>252</v>
      </c>
      <c r="D1027" s="2" t="s">
        <v>4</v>
      </c>
      <c r="E1027" s="1">
        <f t="shared" si="92"/>
        <v>2</v>
      </c>
      <c r="F1027" s="1">
        <v>2</v>
      </c>
      <c r="G1027" s="1"/>
    </row>
    <row r="1028" spans="1:7" ht="66.75" customHeight="1">
      <c r="A1028" s="23" t="s">
        <v>253</v>
      </c>
      <c r="B1028" s="14" t="s">
        <v>129</v>
      </c>
      <c r="C1028" s="14" t="s">
        <v>254</v>
      </c>
      <c r="D1028" s="2"/>
      <c r="E1028" s="3">
        <f t="shared" si="92"/>
        <v>6</v>
      </c>
      <c r="F1028" s="3">
        <f>F1029</f>
        <v>6</v>
      </c>
      <c r="G1028" s="3">
        <f>G1029</f>
        <v>0</v>
      </c>
    </row>
    <row r="1029" spans="1:7" ht="61.5" customHeight="1">
      <c r="A1029" s="10" t="s">
        <v>161</v>
      </c>
      <c r="B1029" s="2" t="s">
        <v>129</v>
      </c>
      <c r="C1029" s="2" t="s">
        <v>255</v>
      </c>
      <c r="D1029" s="2"/>
      <c r="E1029" s="1">
        <f t="shared" si="92"/>
        <v>6</v>
      </c>
      <c r="F1029" s="1">
        <f>F1030</f>
        <v>6</v>
      </c>
      <c r="G1029" s="1">
        <f>G1030</f>
        <v>0</v>
      </c>
    </row>
    <row r="1030" spans="1:7" ht="64.5" customHeight="1">
      <c r="A1030" s="2" t="s">
        <v>8</v>
      </c>
      <c r="B1030" s="2" t="s">
        <v>129</v>
      </c>
      <c r="C1030" s="2" t="s">
        <v>255</v>
      </c>
      <c r="D1030" s="2" t="s">
        <v>4</v>
      </c>
      <c r="E1030" s="1">
        <f t="shared" si="92"/>
        <v>6</v>
      </c>
      <c r="F1030" s="1">
        <v>6</v>
      </c>
      <c r="G1030" s="1"/>
    </row>
    <row r="1031" spans="1:7" ht="207.75" customHeight="1">
      <c r="A1031" s="23" t="s">
        <v>885</v>
      </c>
      <c r="B1031" s="14" t="s">
        <v>129</v>
      </c>
      <c r="C1031" s="14" t="s">
        <v>256</v>
      </c>
      <c r="D1031" s="2"/>
      <c r="E1031" s="3">
        <f t="shared" si="92"/>
        <v>202</v>
      </c>
      <c r="F1031" s="3">
        <f>F1032+F1034</f>
        <v>202</v>
      </c>
      <c r="G1031" s="3">
        <f>G1032+G1034</f>
        <v>0</v>
      </c>
    </row>
    <row r="1032" spans="1:7" ht="33">
      <c r="A1032" s="10" t="s">
        <v>250</v>
      </c>
      <c r="B1032" s="2" t="s">
        <v>129</v>
      </c>
      <c r="C1032" s="2" t="s">
        <v>257</v>
      </c>
      <c r="D1032" s="2"/>
      <c r="E1032" s="1">
        <f t="shared" si="92"/>
        <v>200</v>
      </c>
      <c r="F1032" s="1">
        <f>F1033</f>
        <v>200</v>
      </c>
      <c r="G1032" s="1">
        <f>G1033</f>
        <v>0</v>
      </c>
    </row>
    <row r="1033" spans="1:7" ht="43.5" customHeight="1">
      <c r="A1033" s="10" t="s">
        <v>11</v>
      </c>
      <c r="B1033" s="2" t="s">
        <v>129</v>
      </c>
      <c r="C1033" s="2" t="s">
        <v>257</v>
      </c>
      <c r="D1033" s="2" t="s">
        <v>12</v>
      </c>
      <c r="E1033" s="1">
        <f t="shared" si="92"/>
        <v>200</v>
      </c>
      <c r="F1033" s="1">
        <v>200</v>
      </c>
      <c r="G1033" s="1"/>
    </row>
    <row r="1034" spans="1:7" ht="64.5" customHeight="1">
      <c r="A1034" s="10" t="s">
        <v>109</v>
      </c>
      <c r="B1034" s="2" t="s">
        <v>129</v>
      </c>
      <c r="C1034" s="2" t="s">
        <v>258</v>
      </c>
      <c r="D1034" s="2"/>
      <c r="E1034" s="1">
        <f t="shared" si="92"/>
        <v>2</v>
      </c>
      <c r="F1034" s="1">
        <f>F1035</f>
        <v>2</v>
      </c>
      <c r="G1034" s="1">
        <f>G1035</f>
        <v>0</v>
      </c>
    </row>
    <row r="1035" spans="1:7" ht="64.5" customHeight="1">
      <c r="A1035" s="2" t="s">
        <v>8</v>
      </c>
      <c r="B1035" s="2" t="s">
        <v>129</v>
      </c>
      <c r="C1035" s="2" t="s">
        <v>258</v>
      </c>
      <c r="D1035" s="2" t="s">
        <v>4</v>
      </c>
      <c r="E1035" s="1">
        <f t="shared" si="92"/>
        <v>2</v>
      </c>
      <c r="F1035" s="1">
        <v>2</v>
      </c>
      <c r="G1035" s="1"/>
    </row>
    <row r="1036" spans="1:7" ht="146.25" customHeight="1">
      <c r="A1036" s="23" t="s">
        <v>861</v>
      </c>
      <c r="B1036" s="14" t="s">
        <v>129</v>
      </c>
      <c r="C1036" s="14" t="s">
        <v>259</v>
      </c>
      <c r="D1036" s="2"/>
      <c r="E1036" s="3">
        <f t="shared" si="92"/>
        <v>202</v>
      </c>
      <c r="F1036" s="3">
        <f>F1037+F1039</f>
        <v>202</v>
      </c>
      <c r="G1036" s="3">
        <f>G1037+G1039</f>
        <v>0</v>
      </c>
    </row>
    <row r="1037" spans="1:7" ht="33">
      <c r="A1037" s="10" t="s">
        <v>250</v>
      </c>
      <c r="B1037" s="2" t="s">
        <v>129</v>
      </c>
      <c r="C1037" s="2" t="s">
        <v>260</v>
      </c>
      <c r="D1037" s="2"/>
      <c r="E1037" s="1">
        <f t="shared" si="92"/>
        <v>200</v>
      </c>
      <c r="F1037" s="1">
        <f>F1038</f>
        <v>200</v>
      </c>
      <c r="G1037" s="1">
        <f>G1038</f>
        <v>0</v>
      </c>
    </row>
    <row r="1038" spans="1:7" ht="42.75" customHeight="1">
      <c r="A1038" s="10" t="s">
        <v>11</v>
      </c>
      <c r="B1038" s="2" t="s">
        <v>129</v>
      </c>
      <c r="C1038" s="2" t="s">
        <v>260</v>
      </c>
      <c r="D1038" s="2" t="s">
        <v>12</v>
      </c>
      <c r="E1038" s="1">
        <f t="shared" si="92"/>
        <v>200</v>
      </c>
      <c r="F1038" s="1">
        <v>200</v>
      </c>
      <c r="G1038" s="1"/>
    </row>
    <row r="1039" spans="1:7" ht="63" customHeight="1">
      <c r="A1039" s="10" t="s">
        <v>109</v>
      </c>
      <c r="B1039" s="2" t="s">
        <v>129</v>
      </c>
      <c r="C1039" s="2" t="s">
        <v>261</v>
      </c>
      <c r="D1039" s="2"/>
      <c r="E1039" s="1">
        <f t="shared" si="92"/>
        <v>2</v>
      </c>
      <c r="F1039" s="1">
        <f>F1040</f>
        <v>2</v>
      </c>
      <c r="G1039" s="1">
        <f>G1040</f>
        <v>0</v>
      </c>
    </row>
    <row r="1040" spans="1:7" ht="63" customHeight="1">
      <c r="A1040" s="2" t="s">
        <v>8</v>
      </c>
      <c r="B1040" s="2" t="s">
        <v>129</v>
      </c>
      <c r="C1040" s="2" t="s">
        <v>261</v>
      </c>
      <c r="D1040" s="2" t="s">
        <v>4</v>
      </c>
      <c r="E1040" s="1">
        <f t="shared" si="92"/>
        <v>2</v>
      </c>
      <c r="F1040" s="1">
        <v>2</v>
      </c>
      <c r="G1040" s="1"/>
    </row>
    <row r="1041" spans="1:7" ht="201.75" customHeight="1">
      <c r="A1041" s="23" t="s">
        <v>862</v>
      </c>
      <c r="B1041" s="14" t="s">
        <v>129</v>
      </c>
      <c r="C1041" s="14" t="s">
        <v>262</v>
      </c>
      <c r="D1041" s="2"/>
      <c r="E1041" s="3">
        <f>F1041+G1041</f>
        <v>31</v>
      </c>
      <c r="F1041" s="3">
        <f>F1044+F1042</f>
        <v>31</v>
      </c>
      <c r="G1041" s="3">
        <f>G1044+G1042</f>
        <v>0</v>
      </c>
    </row>
    <row r="1042" spans="1:7" ht="66.75" customHeight="1">
      <c r="A1042" s="10" t="s">
        <v>109</v>
      </c>
      <c r="B1042" s="2" t="s">
        <v>129</v>
      </c>
      <c r="C1042" s="2" t="s">
        <v>777</v>
      </c>
      <c r="D1042" s="2"/>
      <c r="E1042" s="1">
        <f t="shared" si="92"/>
        <v>1</v>
      </c>
      <c r="F1042" s="1">
        <f>F1043</f>
        <v>1</v>
      </c>
      <c r="G1042" s="1">
        <f>G1043</f>
        <v>0</v>
      </c>
    </row>
    <row r="1043" spans="1:7" ht="60.75" customHeight="1">
      <c r="A1043" s="2" t="s">
        <v>8</v>
      </c>
      <c r="B1043" s="2" t="s">
        <v>129</v>
      </c>
      <c r="C1043" s="2" t="s">
        <v>777</v>
      </c>
      <c r="D1043" s="2" t="s">
        <v>4</v>
      </c>
      <c r="E1043" s="1">
        <f t="shared" si="92"/>
        <v>1</v>
      </c>
      <c r="F1043" s="1">
        <v>1</v>
      </c>
      <c r="G1043" s="3"/>
    </row>
    <row r="1044" spans="1:7" ht="33">
      <c r="A1044" s="10" t="s">
        <v>250</v>
      </c>
      <c r="B1044" s="2" t="s">
        <v>129</v>
      </c>
      <c r="C1044" s="2" t="s">
        <v>263</v>
      </c>
      <c r="D1044" s="2"/>
      <c r="E1044" s="1">
        <f t="shared" si="92"/>
        <v>30</v>
      </c>
      <c r="F1044" s="1">
        <f>F1045</f>
        <v>30</v>
      </c>
      <c r="G1044" s="1">
        <f>G1045</f>
        <v>0</v>
      </c>
    </row>
    <row r="1045" spans="1:7" ht="37.5" customHeight="1">
      <c r="A1045" s="10" t="s">
        <v>11</v>
      </c>
      <c r="B1045" s="2" t="s">
        <v>129</v>
      </c>
      <c r="C1045" s="2" t="s">
        <v>263</v>
      </c>
      <c r="D1045" s="2" t="s">
        <v>12</v>
      </c>
      <c r="E1045" s="1">
        <f t="shared" si="92"/>
        <v>30</v>
      </c>
      <c r="F1045" s="1">
        <v>30</v>
      </c>
      <c r="G1045" s="1"/>
    </row>
    <row r="1046" spans="1:7" ht="276" customHeight="1">
      <c r="A1046" s="23" t="s">
        <v>863</v>
      </c>
      <c r="B1046" s="14" t="s">
        <v>129</v>
      </c>
      <c r="C1046" s="14" t="s">
        <v>264</v>
      </c>
      <c r="D1046" s="2"/>
      <c r="E1046" s="3">
        <f t="shared" si="92"/>
        <v>871</v>
      </c>
      <c r="F1046" s="3">
        <f>F1047+F1049</f>
        <v>871</v>
      </c>
      <c r="G1046" s="3">
        <f>G1047+G1049</f>
        <v>0</v>
      </c>
    </row>
    <row r="1047" spans="1:7" ht="33">
      <c r="A1047" s="10" t="s">
        <v>250</v>
      </c>
      <c r="B1047" s="2" t="s">
        <v>129</v>
      </c>
      <c r="C1047" s="2" t="s">
        <v>265</v>
      </c>
      <c r="D1047" s="2"/>
      <c r="E1047" s="1">
        <f t="shared" si="92"/>
        <v>864</v>
      </c>
      <c r="F1047" s="1">
        <f>F1048</f>
        <v>864</v>
      </c>
      <c r="G1047" s="1">
        <f>G1048</f>
        <v>0</v>
      </c>
    </row>
    <row r="1048" spans="1:7" ht="55.5" customHeight="1">
      <c r="A1048" s="10" t="s">
        <v>11</v>
      </c>
      <c r="B1048" s="2" t="s">
        <v>129</v>
      </c>
      <c r="C1048" s="2" t="s">
        <v>265</v>
      </c>
      <c r="D1048" s="2" t="s">
        <v>12</v>
      </c>
      <c r="E1048" s="1">
        <f aca="true" t="shared" si="93" ref="E1048:E1074">F1048+G1048</f>
        <v>864</v>
      </c>
      <c r="F1048" s="1">
        <v>864</v>
      </c>
      <c r="G1048" s="1"/>
    </row>
    <row r="1049" spans="1:7" ht="55.5" customHeight="1">
      <c r="A1049" s="10" t="s">
        <v>109</v>
      </c>
      <c r="B1049" s="2" t="s">
        <v>129</v>
      </c>
      <c r="C1049" s="2" t="s">
        <v>918</v>
      </c>
      <c r="D1049" s="2"/>
      <c r="E1049" s="1">
        <f t="shared" si="93"/>
        <v>7</v>
      </c>
      <c r="F1049" s="1">
        <f>F1050</f>
        <v>7</v>
      </c>
      <c r="G1049" s="1">
        <f>G1050</f>
        <v>0</v>
      </c>
    </row>
    <row r="1050" spans="1:7" ht="55.5" customHeight="1">
      <c r="A1050" s="2" t="s">
        <v>8</v>
      </c>
      <c r="B1050" s="2" t="s">
        <v>129</v>
      </c>
      <c r="C1050" s="2" t="s">
        <v>918</v>
      </c>
      <c r="D1050" s="2" t="s">
        <v>4</v>
      </c>
      <c r="E1050" s="1">
        <f t="shared" si="93"/>
        <v>7</v>
      </c>
      <c r="F1050" s="1">
        <v>7</v>
      </c>
      <c r="G1050" s="1"/>
    </row>
    <row r="1051" spans="1:7" ht="153.75" customHeight="1">
      <c r="A1051" s="23" t="s">
        <v>886</v>
      </c>
      <c r="B1051" s="14" t="s">
        <v>129</v>
      </c>
      <c r="C1051" s="14" t="s">
        <v>266</v>
      </c>
      <c r="D1051" s="2"/>
      <c r="E1051" s="3">
        <f t="shared" si="93"/>
        <v>3870</v>
      </c>
      <c r="F1051" s="1">
        <f>F1052</f>
        <v>0</v>
      </c>
      <c r="G1051" s="1">
        <f>G1052</f>
        <v>3870</v>
      </c>
    </row>
    <row r="1052" spans="1:7" ht="77.25" customHeight="1">
      <c r="A1052" s="10" t="s">
        <v>821</v>
      </c>
      <c r="B1052" s="2" t="s">
        <v>129</v>
      </c>
      <c r="C1052" s="2" t="s">
        <v>267</v>
      </c>
      <c r="D1052" s="2"/>
      <c r="E1052" s="1">
        <f t="shared" si="93"/>
        <v>3870</v>
      </c>
      <c r="F1052" s="1">
        <f>F1053</f>
        <v>0</v>
      </c>
      <c r="G1052" s="1">
        <f>G1053</f>
        <v>3870</v>
      </c>
    </row>
    <row r="1053" spans="1:7" ht="44.25" customHeight="1">
      <c r="A1053" s="10" t="s">
        <v>11</v>
      </c>
      <c r="B1053" s="2" t="s">
        <v>129</v>
      </c>
      <c r="C1053" s="2" t="s">
        <v>267</v>
      </c>
      <c r="D1053" s="2" t="s">
        <v>12</v>
      </c>
      <c r="E1053" s="1">
        <f t="shared" si="93"/>
        <v>3870</v>
      </c>
      <c r="F1053" s="1"/>
      <c r="G1053" s="1">
        <v>3870</v>
      </c>
    </row>
    <row r="1054" spans="1:7" ht="153" customHeight="1">
      <c r="A1054" s="23" t="s">
        <v>887</v>
      </c>
      <c r="B1054" s="14" t="s">
        <v>129</v>
      </c>
      <c r="C1054" s="14" t="s">
        <v>268</v>
      </c>
      <c r="D1054" s="2"/>
      <c r="E1054" s="3">
        <f t="shared" si="93"/>
        <v>805</v>
      </c>
      <c r="F1054" s="3">
        <f>F1055</f>
        <v>0</v>
      </c>
      <c r="G1054" s="3">
        <f>G1055</f>
        <v>805</v>
      </c>
    </row>
    <row r="1055" spans="1:7" ht="87.75" customHeight="1">
      <c r="A1055" s="10" t="s">
        <v>821</v>
      </c>
      <c r="B1055" s="2" t="s">
        <v>129</v>
      </c>
      <c r="C1055" s="2" t="s">
        <v>269</v>
      </c>
      <c r="D1055" s="2"/>
      <c r="E1055" s="1">
        <f t="shared" si="93"/>
        <v>805</v>
      </c>
      <c r="F1055" s="1">
        <f>F1056</f>
        <v>0</v>
      </c>
      <c r="G1055" s="1">
        <f>G1056</f>
        <v>805</v>
      </c>
    </row>
    <row r="1056" spans="1:7" ht="48.75" customHeight="1">
      <c r="A1056" s="10" t="s">
        <v>11</v>
      </c>
      <c r="B1056" s="2" t="s">
        <v>129</v>
      </c>
      <c r="C1056" s="2" t="s">
        <v>269</v>
      </c>
      <c r="D1056" s="2" t="s">
        <v>12</v>
      </c>
      <c r="E1056" s="1">
        <f t="shared" si="93"/>
        <v>805</v>
      </c>
      <c r="F1056" s="1"/>
      <c r="G1056" s="1">
        <v>805</v>
      </c>
    </row>
    <row r="1057" spans="1:7" ht="132.75" customHeight="1">
      <c r="A1057" s="23" t="s">
        <v>888</v>
      </c>
      <c r="B1057" s="14" t="s">
        <v>129</v>
      </c>
      <c r="C1057" s="14" t="s">
        <v>270</v>
      </c>
      <c r="D1057" s="2"/>
      <c r="E1057" s="3">
        <f t="shared" si="93"/>
        <v>50310</v>
      </c>
      <c r="F1057" s="3">
        <f>F1058</f>
        <v>0</v>
      </c>
      <c r="G1057" s="3">
        <f>G1058</f>
        <v>50310</v>
      </c>
    </row>
    <row r="1058" spans="1:7" ht="85.5" customHeight="1">
      <c r="A1058" s="10" t="s">
        <v>821</v>
      </c>
      <c r="B1058" s="2" t="s">
        <v>129</v>
      </c>
      <c r="C1058" s="2" t="s">
        <v>271</v>
      </c>
      <c r="D1058" s="2"/>
      <c r="E1058" s="1">
        <f t="shared" si="93"/>
        <v>50310</v>
      </c>
      <c r="F1058" s="1">
        <f>F1059</f>
        <v>0</v>
      </c>
      <c r="G1058" s="1">
        <f>G1059</f>
        <v>50310</v>
      </c>
    </row>
    <row r="1059" spans="1:7" ht="93" customHeight="1">
      <c r="A1059" s="2" t="s">
        <v>9</v>
      </c>
      <c r="B1059" s="2" t="s">
        <v>129</v>
      </c>
      <c r="C1059" s="2" t="s">
        <v>271</v>
      </c>
      <c r="D1059" s="2" t="s">
        <v>10</v>
      </c>
      <c r="E1059" s="1">
        <f t="shared" si="93"/>
        <v>50310</v>
      </c>
      <c r="F1059" s="1"/>
      <c r="G1059" s="1">
        <v>50310</v>
      </c>
    </row>
    <row r="1060" spans="1:7" ht="165" customHeight="1">
      <c r="A1060" s="23" t="s">
        <v>272</v>
      </c>
      <c r="B1060" s="14" t="s">
        <v>129</v>
      </c>
      <c r="C1060" s="14" t="s">
        <v>273</v>
      </c>
      <c r="D1060" s="2"/>
      <c r="E1060" s="3">
        <f t="shared" si="93"/>
        <v>291</v>
      </c>
      <c r="F1060" s="3">
        <f>F1061</f>
        <v>0</v>
      </c>
      <c r="G1060" s="3">
        <f>G1061</f>
        <v>291</v>
      </c>
    </row>
    <row r="1061" spans="1:7" ht="82.5" customHeight="1">
      <c r="A1061" s="10" t="s">
        <v>821</v>
      </c>
      <c r="B1061" s="2" t="s">
        <v>129</v>
      </c>
      <c r="C1061" s="2" t="s">
        <v>274</v>
      </c>
      <c r="D1061" s="2"/>
      <c r="E1061" s="1">
        <f t="shared" si="93"/>
        <v>291</v>
      </c>
      <c r="F1061" s="1">
        <f>F1062+F1063</f>
        <v>0</v>
      </c>
      <c r="G1061" s="1">
        <f>G1062+G1063</f>
        <v>291</v>
      </c>
    </row>
    <row r="1062" spans="1:7" ht="63" customHeight="1">
      <c r="A1062" s="2" t="s">
        <v>8</v>
      </c>
      <c r="B1062" s="2" t="s">
        <v>129</v>
      </c>
      <c r="C1062" s="2" t="s">
        <v>274</v>
      </c>
      <c r="D1062" s="2" t="s">
        <v>4</v>
      </c>
      <c r="E1062" s="1">
        <f t="shared" si="93"/>
        <v>3</v>
      </c>
      <c r="F1062" s="1"/>
      <c r="G1062" s="1">
        <v>3</v>
      </c>
    </row>
    <row r="1063" spans="1:7" ht="45.75" customHeight="1">
      <c r="A1063" s="10" t="s">
        <v>11</v>
      </c>
      <c r="B1063" s="2" t="s">
        <v>129</v>
      </c>
      <c r="C1063" s="2" t="s">
        <v>274</v>
      </c>
      <c r="D1063" s="2" t="s">
        <v>12</v>
      </c>
      <c r="E1063" s="1">
        <f t="shared" si="93"/>
        <v>288</v>
      </c>
      <c r="F1063" s="1"/>
      <c r="G1063" s="1">
        <v>288</v>
      </c>
    </row>
    <row r="1064" spans="1:7" ht="87" customHeight="1">
      <c r="A1064" s="23" t="s">
        <v>275</v>
      </c>
      <c r="B1064" s="14" t="s">
        <v>129</v>
      </c>
      <c r="C1064" s="14" t="s">
        <v>276</v>
      </c>
      <c r="D1064" s="2"/>
      <c r="E1064" s="3">
        <f t="shared" si="93"/>
        <v>397</v>
      </c>
      <c r="F1064" s="3">
        <f>F1065</f>
        <v>397</v>
      </c>
      <c r="G1064" s="3">
        <f>G1065</f>
        <v>0</v>
      </c>
    </row>
    <row r="1065" spans="1:7" ht="22.5" customHeight="1">
      <c r="A1065" s="40" t="s">
        <v>31</v>
      </c>
      <c r="B1065" s="2" t="s">
        <v>129</v>
      </c>
      <c r="C1065" s="2" t="s">
        <v>277</v>
      </c>
      <c r="D1065" s="2"/>
      <c r="E1065" s="1">
        <f t="shared" si="93"/>
        <v>397</v>
      </c>
      <c r="F1065" s="1">
        <f>F1066</f>
        <v>397</v>
      </c>
      <c r="G1065" s="1">
        <f>G1066</f>
        <v>0</v>
      </c>
    </row>
    <row r="1066" spans="1:7" ht="60" customHeight="1">
      <c r="A1066" s="2" t="s">
        <v>8</v>
      </c>
      <c r="B1066" s="2" t="s">
        <v>129</v>
      </c>
      <c r="C1066" s="2" t="s">
        <v>277</v>
      </c>
      <c r="D1066" s="2" t="s">
        <v>4</v>
      </c>
      <c r="E1066" s="1">
        <f t="shared" si="93"/>
        <v>397</v>
      </c>
      <c r="F1066" s="1">
        <v>397</v>
      </c>
      <c r="G1066" s="1"/>
    </row>
    <row r="1067" spans="1:7" ht="79.5" customHeight="1">
      <c r="A1067" s="17" t="s">
        <v>278</v>
      </c>
      <c r="B1067" s="14" t="s">
        <v>129</v>
      </c>
      <c r="C1067" s="14" t="s">
        <v>125</v>
      </c>
      <c r="D1067" s="2"/>
      <c r="E1067" s="3">
        <f t="shared" si="93"/>
        <v>451</v>
      </c>
      <c r="F1067" s="3">
        <f>F1068+F1073</f>
        <v>451</v>
      </c>
      <c r="G1067" s="3">
        <f>G1068+G1073</f>
        <v>0</v>
      </c>
    </row>
    <row r="1068" spans="1:7" ht="180.75" customHeight="1">
      <c r="A1068" s="23" t="s">
        <v>279</v>
      </c>
      <c r="B1068" s="14" t="s">
        <v>129</v>
      </c>
      <c r="C1068" s="14" t="s">
        <v>280</v>
      </c>
      <c r="D1068" s="2"/>
      <c r="E1068" s="3">
        <f t="shared" si="93"/>
        <v>142</v>
      </c>
      <c r="F1068" s="3">
        <f>F1071+F1069</f>
        <v>142</v>
      </c>
      <c r="G1068" s="3">
        <f>G1071+G1069</f>
        <v>0</v>
      </c>
    </row>
    <row r="1069" spans="1:7" ht="57.75" customHeight="1">
      <c r="A1069" s="10" t="s">
        <v>109</v>
      </c>
      <c r="B1069" s="2" t="s">
        <v>129</v>
      </c>
      <c r="C1069" s="2" t="s">
        <v>919</v>
      </c>
      <c r="D1069" s="2"/>
      <c r="E1069" s="1">
        <f t="shared" si="93"/>
        <v>2</v>
      </c>
      <c r="F1069" s="1">
        <f>F1070</f>
        <v>2</v>
      </c>
      <c r="G1069" s="1">
        <f>G1070</f>
        <v>0</v>
      </c>
    </row>
    <row r="1070" spans="1:7" ht="62.25" customHeight="1">
      <c r="A1070" s="2" t="s">
        <v>8</v>
      </c>
      <c r="B1070" s="2" t="s">
        <v>129</v>
      </c>
      <c r="C1070" s="2" t="s">
        <v>919</v>
      </c>
      <c r="D1070" s="2" t="s">
        <v>4</v>
      </c>
      <c r="E1070" s="1">
        <f t="shared" si="93"/>
        <v>2</v>
      </c>
      <c r="F1070" s="1">
        <v>2</v>
      </c>
      <c r="G1070" s="1"/>
    </row>
    <row r="1071" spans="1:7" ht="96" customHeight="1">
      <c r="A1071" s="10" t="s">
        <v>849</v>
      </c>
      <c r="B1071" s="2" t="s">
        <v>129</v>
      </c>
      <c r="C1071" s="2" t="s">
        <v>850</v>
      </c>
      <c r="D1071" s="2"/>
      <c r="E1071" s="1">
        <f t="shared" si="93"/>
        <v>140</v>
      </c>
      <c r="F1071" s="1">
        <f>F1072</f>
        <v>140</v>
      </c>
      <c r="G1071" s="1">
        <f>G1072</f>
        <v>0</v>
      </c>
    </row>
    <row r="1072" spans="1:7" ht="50.25" customHeight="1">
      <c r="A1072" s="10" t="s">
        <v>11</v>
      </c>
      <c r="B1072" s="2" t="s">
        <v>129</v>
      </c>
      <c r="C1072" s="2" t="s">
        <v>850</v>
      </c>
      <c r="D1072" s="2" t="s">
        <v>12</v>
      </c>
      <c r="E1072" s="1">
        <f t="shared" si="93"/>
        <v>140</v>
      </c>
      <c r="F1072" s="1">
        <v>140</v>
      </c>
      <c r="G1072" s="1"/>
    </row>
    <row r="1073" spans="1:7" ht="88.5" customHeight="1">
      <c r="A1073" s="23" t="s">
        <v>281</v>
      </c>
      <c r="B1073" s="14" t="s">
        <v>129</v>
      </c>
      <c r="C1073" s="14" t="s">
        <v>282</v>
      </c>
      <c r="D1073" s="2"/>
      <c r="E1073" s="3">
        <f t="shared" si="93"/>
        <v>309</v>
      </c>
      <c r="F1073" s="3">
        <f>F1074</f>
        <v>309</v>
      </c>
      <c r="G1073" s="3">
        <f>G1074</f>
        <v>0</v>
      </c>
    </row>
    <row r="1074" spans="1:7" ht="21.75" customHeight="1">
      <c r="A1074" s="40" t="s">
        <v>55</v>
      </c>
      <c r="B1074" s="2" t="s">
        <v>129</v>
      </c>
      <c r="C1074" s="2" t="s">
        <v>283</v>
      </c>
      <c r="D1074" s="2"/>
      <c r="E1074" s="1">
        <f t="shared" si="93"/>
        <v>309</v>
      </c>
      <c r="F1074" s="1">
        <f>F1075</f>
        <v>309</v>
      </c>
      <c r="G1074" s="1">
        <f>G1075</f>
        <v>0</v>
      </c>
    </row>
    <row r="1075" spans="1:7" ht="54" customHeight="1">
      <c r="A1075" s="2" t="s">
        <v>8</v>
      </c>
      <c r="B1075" s="2" t="s">
        <v>129</v>
      </c>
      <c r="C1075" s="2" t="s">
        <v>283</v>
      </c>
      <c r="D1075" s="2" t="s">
        <v>4</v>
      </c>
      <c r="E1075" s="1">
        <f aca="true" t="shared" si="94" ref="E1075:E1087">F1075+G1075</f>
        <v>309</v>
      </c>
      <c r="F1075" s="1">
        <v>309</v>
      </c>
      <c r="G1075" s="1"/>
    </row>
    <row r="1076" spans="1:7" ht="93.75" customHeight="1">
      <c r="A1076" s="17" t="s">
        <v>964</v>
      </c>
      <c r="B1076" s="14" t="s">
        <v>129</v>
      </c>
      <c r="C1076" s="14" t="s">
        <v>80</v>
      </c>
      <c r="D1076" s="2"/>
      <c r="E1076" s="3">
        <f t="shared" si="94"/>
        <v>286</v>
      </c>
      <c r="F1076" s="3">
        <f aca="true" t="shared" si="95" ref="F1076:G1079">F1077</f>
        <v>286</v>
      </c>
      <c r="G1076" s="3">
        <f t="shared" si="95"/>
        <v>0</v>
      </c>
    </row>
    <row r="1077" spans="1:7" ht="61.5" customHeight="1">
      <c r="A1077" s="17" t="s">
        <v>81</v>
      </c>
      <c r="B1077" s="14" t="s">
        <v>129</v>
      </c>
      <c r="C1077" s="14" t="s">
        <v>82</v>
      </c>
      <c r="D1077" s="2"/>
      <c r="E1077" s="3">
        <f t="shared" si="94"/>
        <v>286</v>
      </c>
      <c r="F1077" s="3">
        <f t="shared" si="95"/>
        <v>286</v>
      </c>
      <c r="G1077" s="3">
        <f t="shared" si="95"/>
        <v>0</v>
      </c>
    </row>
    <row r="1078" spans="1:7" ht="92.25" customHeight="1">
      <c r="A1078" s="24" t="s">
        <v>86</v>
      </c>
      <c r="B1078" s="14" t="s">
        <v>129</v>
      </c>
      <c r="C1078" s="14" t="s">
        <v>87</v>
      </c>
      <c r="D1078" s="2"/>
      <c r="E1078" s="3">
        <f t="shared" si="94"/>
        <v>286</v>
      </c>
      <c r="F1078" s="3">
        <f t="shared" si="95"/>
        <v>286</v>
      </c>
      <c r="G1078" s="3">
        <f t="shared" si="95"/>
        <v>0</v>
      </c>
    </row>
    <row r="1079" spans="1:7" ht="83.25" customHeight="1">
      <c r="A1079" s="11" t="s">
        <v>722</v>
      </c>
      <c r="B1079" s="2" t="s">
        <v>129</v>
      </c>
      <c r="C1079" s="2" t="s">
        <v>88</v>
      </c>
      <c r="D1079" s="2"/>
      <c r="E1079" s="1">
        <f t="shared" si="94"/>
        <v>286</v>
      </c>
      <c r="F1079" s="1">
        <f t="shared" si="95"/>
        <v>286</v>
      </c>
      <c r="G1079" s="1">
        <f t="shared" si="95"/>
        <v>0</v>
      </c>
    </row>
    <row r="1080" spans="1:7" ht="51" customHeight="1">
      <c r="A1080" s="10" t="s">
        <v>11</v>
      </c>
      <c r="B1080" s="2" t="s">
        <v>129</v>
      </c>
      <c r="C1080" s="2" t="s">
        <v>88</v>
      </c>
      <c r="D1080" s="2" t="s">
        <v>12</v>
      </c>
      <c r="E1080" s="1">
        <f t="shared" si="94"/>
        <v>286</v>
      </c>
      <c r="F1080" s="1">
        <v>286</v>
      </c>
      <c r="G1080" s="1"/>
    </row>
    <row r="1081" spans="1:7" ht="110.25" customHeight="1">
      <c r="A1081" s="14" t="s">
        <v>1098</v>
      </c>
      <c r="B1081" s="14" t="s">
        <v>129</v>
      </c>
      <c r="C1081" s="14" t="s">
        <v>1099</v>
      </c>
      <c r="D1081" s="2"/>
      <c r="E1081" s="3">
        <f t="shared" si="94"/>
        <v>1613</v>
      </c>
      <c r="F1081" s="3">
        <f>F1082</f>
        <v>1613</v>
      </c>
      <c r="G1081" s="3">
        <f>G1082</f>
        <v>0</v>
      </c>
    </row>
    <row r="1082" spans="1:7" ht="110.25" customHeight="1">
      <c r="A1082" s="14" t="s">
        <v>1112</v>
      </c>
      <c r="B1082" s="14" t="s">
        <v>129</v>
      </c>
      <c r="C1082" s="14" t="s">
        <v>1100</v>
      </c>
      <c r="D1082" s="2"/>
      <c r="E1082" s="3">
        <f t="shared" si="94"/>
        <v>1613</v>
      </c>
      <c r="F1082" s="3">
        <f>F1083+F1086</f>
        <v>1613</v>
      </c>
      <c r="G1082" s="3">
        <f>G1083+G1086</f>
        <v>0</v>
      </c>
    </row>
    <row r="1083" spans="1:7" ht="216" customHeight="1">
      <c r="A1083" s="14" t="s">
        <v>1113</v>
      </c>
      <c r="B1083" s="14" t="s">
        <v>129</v>
      </c>
      <c r="C1083" s="14" t="s">
        <v>1101</v>
      </c>
      <c r="D1083" s="2"/>
      <c r="E1083" s="3">
        <f>F1083+G1083</f>
        <v>13</v>
      </c>
      <c r="F1083" s="3">
        <f>F1084</f>
        <v>13</v>
      </c>
      <c r="G1083" s="3">
        <f>G1084</f>
        <v>0</v>
      </c>
    </row>
    <row r="1084" spans="1:7" ht="51.75" customHeight="1">
      <c r="A1084" s="10" t="s">
        <v>109</v>
      </c>
      <c r="B1084" s="2" t="s">
        <v>129</v>
      </c>
      <c r="C1084" s="2" t="s">
        <v>1103</v>
      </c>
      <c r="D1084" s="2"/>
      <c r="E1084" s="1">
        <f t="shared" si="94"/>
        <v>13</v>
      </c>
      <c r="F1084" s="1">
        <f>F1085</f>
        <v>13</v>
      </c>
      <c r="G1084" s="1">
        <f>G1085</f>
        <v>0</v>
      </c>
    </row>
    <row r="1085" spans="1:7" ht="51" customHeight="1">
      <c r="A1085" s="2" t="s">
        <v>8</v>
      </c>
      <c r="B1085" s="2" t="s">
        <v>129</v>
      </c>
      <c r="C1085" s="2" t="s">
        <v>1103</v>
      </c>
      <c r="D1085" s="2" t="s">
        <v>4</v>
      </c>
      <c r="E1085" s="1">
        <f t="shared" si="94"/>
        <v>13</v>
      </c>
      <c r="F1085" s="1">
        <v>13</v>
      </c>
      <c r="G1085" s="1"/>
    </row>
    <row r="1086" spans="1:7" ht="179.25" customHeight="1">
      <c r="A1086" s="10" t="s">
        <v>150</v>
      </c>
      <c r="B1086" s="2" t="s">
        <v>129</v>
      </c>
      <c r="C1086" s="2" t="s">
        <v>1102</v>
      </c>
      <c r="D1086" s="2"/>
      <c r="E1086" s="1">
        <f t="shared" si="94"/>
        <v>1600</v>
      </c>
      <c r="F1086" s="1">
        <f>F1087</f>
        <v>1600</v>
      </c>
      <c r="G1086" s="1">
        <f>G1087</f>
        <v>0</v>
      </c>
    </row>
    <row r="1087" spans="1:7" ht="43.5" customHeight="1">
      <c r="A1087" s="10" t="s">
        <v>11</v>
      </c>
      <c r="B1087" s="2" t="s">
        <v>129</v>
      </c>
      <c r="C1087" s="2" t="s">
        <v>1102</v>
      </c>
      <c r="D1087" s="2" t="s">
        <v>12</v>
      </c>
      <c r="E1087" s="1">
        <f t="shared" si="94"/>
        <v>1600</v>
      </c>
      <c r="F1087" s="1">
        <v>1600</v>
      </c>
      <c r="G1087" s="1"/>
    </row>
    <row r="1088" spans="1:7" ht="23.25" customHeight="1">
      <c r="A1088" s="14" t="s">
        <v>284</v>
      </c>
      <c r="B1088" s="14" t="s">
        <v>285</v>
      </c>
      <c r="C1088" s="14"/>
      <c r="D1088" s="2"/>
      <c r="E1088" s="3">
        <f aca="true" t="shared" si="96" ref="E1088:E1143">F1088+G1088</f>
        <v>316134</v>
      </c>
      <c r="F1088" s="3">
        <f>F1089+F1094+F1099</f>
        <v>50</v>
      </c>
      <c r="G1088" s="3">
        <f>G1089+G1094+G1099</f>
        <v>316084</v>
      </c>
    </row>
    <row r="1089" spans="1:7" ht="81.75" customHeight="1">
      <c r="A1089" s="23" t="s">
        <v>958</v>
      </c>
      <c r="B1089" s="14" t="s">
        <v>285</v>
      </c>
      <c r="C1089" s="14" t="s">
        <v>286</v>
      </c>
      <c r="D1089" s="2"/>
      <c r="E1089" s="3">
        <f t="shared" si="96"/>
        <v>70550</v>
      </c>
      <c r="F1089" s="3">
        <f aca="true" t="shared" si="97" ref="F1089:G1092">F1090</f>
        <v>0</v>
      </c>
      <c r="G1089" s="3">
        <f t="shared" si="97"/>
        <v>70550</v>
      </c>
    </row>
    <row r="1090" spans="1:7" ht="48.75" customHeight="1">
      <c r="A1090" s="23" t="s">
        <v>287</v>
      </c>
      <c r="B1090" s="14" t="s">
        <v>285</v>
      </c>
      <c r="C1090" s="14" t="s">
        <v>288</v>
      </c>
      <c r="D1090" s="2"/>
      <c r="E1090" s="3">
        <f t="shared" si="96"/>
        <v>70550</v>
      </c>
      <c r="F1090" s="3">
        <f t="shared" si="97"/>
        <v>0</v>
      </c>
      <c r="G1090" s="3">
        <f t="shared" si="97"/>
        <v>70550</v>
      </c>
    </row>
    <row r="1091" spans="1:7" ht="183" customHeight="1">
      <c r="A1091" s="14" t="s">
        <v>889</v>
      </c>
      <c r="B1091" s="14" t="s">
        <v>285</v>
      </c>
      <c r="C1091" s="14" t="s">
        <v>289</v>
      </c>
      <c r="D1091" s="2"/>
      <c r="E1091" s="3">
        <f t="shared" si="96"/>
        <v>70550</v>
      </c>
      <c r="F1091" s="3">
        <f t="shared" si="97"/>
        <v>0</v>
      </c>
      <c r="G1091" s="3">
        <f t="shared" si="97"/>
        <v>70550</v>
      </c>
    </row>
    <row r="1092" spans="1:7" ht="141" customHeight="1">
      <c r="A1092" s="10" t="s">
        <v>290</v>
      </c>
      <c r="B1092" s="2" t="s">
        <v>285</v>
      </c>
      <c r="C1092" s="2" t="s">
        <v>291</v>
      </c>
      <c r="D1092" s="2"/>
      <c r="E1092" s="1">
        <f t="shared" si="96"/>
        <v>70550</v>
      </c>
      <c r="F1092" s="1">
        <f t="shared" si="97"/>
        <v>0</v>
      </c>
      <c r="G1092" s="1">
        <f t="shared" si="97"/>
        <v>70550</v>
      </c>
    </row>
    <row r="1093" spans="1:7" ht="35.25" customHeight="1">
      <c r="A1093" s="10" t="s">
        <v>11</v>
      </c>
      <c r="B1093" s="2" t="s">
        <v>285</v>
      </c>
      <c r="C1093" s="2" t="s">
        <v>291</v>
      </c>
      <c r="D1093" s="2" t="s">
        <v>12</v>
      </c>
      <c r="E1093" s="1">
        <f t="shared" si="96"/>
        <v>70550</v>
      </c>
      <c r="F1093" s="1"/>
      <c r="G1093" s="1">
        <v>70550</v>
      </c>
    </row>
    <row r="1094" spans="1:7" ht="81" customHeight="1">
      <c r="A1094" s="17" t="s">
        <v>965</v>
      </c>
      <c r="B1094" s="17" t="s">
        <v>285</v>
      </c>
      <c r="C1094" s="14" t="s">
        <v>133</v>
      </c>
      <c r="D1094" s="2"/>
      <c r="E1094" s="3">
        <f t="shared" si="96"/>
        <v>61031</v>
      </c>
      <c r="F1094" s="3">
        <f aca="true" t="shared" si="98" ref="F1094:G1097">F1095</f>
        <v>0</v>
      </c>
      <c r="G1094" s="3">
        <f t="shared" si="98"/>
        <v>61031</v>
      </c>
    </row>
    <row r="1095" spans="1:7" ht="102" customHeight="1">
      <c r="A1095" s="17" t="s">
        <v>134</v>
      </c>
      <c r="B1095" s="17" t="s">
        <v>285</v>
      </c>
      <c r="C1095" s="14" t="s">
        <v>135</v>
      </c>
      <c r="D1095" s="2"/>
      <c r="E1095" s="3">
        <f t="shared" si="96"/>
        <v>61031</v>
      </c>
      <c r="F1095" s="3">
        <f t="shared" si="98"/>
        <v>0</v>
      </c>
      <c r="G1095" s="3">
        <f t="shared" si="98"/>
        <v>61031</v>
      </c>
    </row>
    <row r="1096" spans="1:7" ht="241.5" customHeight="1">
      <c r="A1096" s="17" t="s">
        <v>292</v>
      </c>
      <c r="B1096" s="17" t="s">
        <v>285</v>
      </c>
      <c r="C1096" s="14" t="s">
        <v>293</v>
      </c>
      <c r="D1096" s="2"/>
      <c r="E1096" s="3">
        <f t="shared" si="96"/>
        <v>61031</v>
      </c>
      <c r="F1096" s="3">
        <f t="shared" si="98"/>
        <v>0</v>
      </c>
      <c r="G1096" s="3">
        <f t="shared" si="98"/>
        <v>61031</v>
      </c>
    </row>
    <row r="1097" spans="1:7" ht="134.25" customHeight="1">
      <c r="A1097" s="19" t="s">
        <v>294</v>
      </c>
      <c r="B1097" s="19" t="s">
        <v>285</v>
      </c>
      <c r="C1097" s="2" t="s">
        <v>795</v>
      </c>
      <c r="D1097" s="2"/>
      <c r="E1097" s="1">
        <f t="shared" si="96"/>
        <v>61031</v>
      </c>
      <c r="F1097" s="1">
        <f t="shared" si="98"/>
        <v>0</v>
      </c>
      <c r="G1097" s="1">
        <f t="shared" si="98"/>
        <v>61031</v>
      </c>
    </row>
    <row r="1098" spans="1:7" ht="68.25" customHeight="1">
      <c r="A1098" s="2" t="s">
        <v>13</v>
      </c>
      <c r="B1098" s="19" t="s">
        <v>285</v>
      </c>
      <c r="C1098" s="2" t="s">
        <v>795</v>
      </c>
      <c r="D1098" s="2" t="s">
        <v>14</v>
      </c>
      <c r="E1098" s="1">
        <f t="shared" si="96"/>
        <v>61031</v>
      </c>
      <c r="F1098" s="1"/>
      <c r="G1098" s="1">
        <f>30212+30819</f>
        <v>61031</v>
      </c>
    </row>
    <row r="1099" spans="1:7" ht="72.75" customHeight="1">
      <c r="A1099" s="23" t="s">
        <v>959</v>
      </c>
      <c r="B1099" s="14" t="s">
        <v>285</v>
      </c>
      <c r="C1099" s="14" t="s">
        <v>103</v>
      </c>
      <c r="D1099" s="2"/>
      <c r="E1099" s="3">
        <f t="shared" si="96"/>
        <v>184553</v>
      </c>
      <c r="F1099" s="3">
        <f>F1100+F1109</f>
        <v>50</v>
      </c>
      <c r="G1099" s="3">
        <f>G1100+G1109</f>
        <v>184503</v>
      </c>
    </row>
    <row r="1100" spans="1:7" ht="72.75" customHeight="1">
      <c r="A1100" s="17" t="s">
        <v>104</v>
      </c>
      <c r="B1100" s="14" t="s">
        <v>285</v>
      </c>
      <c r="C1100" s="14" t="s">
        <v>105</v>
      </c>
      <c r="D1100" s="2"/>
      <c r="E1100" s="3">
        <f t="shared" si="96"/>
        <v>130993</v>
      </c>
      <c r="F1100" s="3">
        <f>F1101+F1105</f>
        <v>0</v>
      </c>
      <c r="G1100" s="3">
        <f>G1101+G1105</f>
        <v>130993</v>
      </c>
    </row>
    <row r="1101" spans="1:7" ht="124.5" customHeight="1">
      <c r="A1101" s="23" t="s">
        <v>295</v>
      </c>
      <c r="B1101" s="14" t="s">
        <v>285</v>
      </c>
      <c r="C1101" s="14" t="s">
        <v>296</v>
      </c>
      <c r="D1101" s="2"/>
      <c r="E1101" s="3">
        <f t="shared" si="96"/>
        <v>10679</v>
      </c>
      <c r="F1101" s="3">
        <f>F1102</f>
        <v>0</v>
      </c>
      <c r="G1101" s="3">
        <f>G1102</f>
        <v>10679</v>
      </c>
    </row>
    <row r="1102" spans="1:7" ht="125.25" customHeight="1">
      <c r="A1102" s="10" t="s">
        <v>297</v>
      </c>
      <c r="B1102" s="2" t="s">
        <v>285</v>
      </c>
      <c r="C1102" s="2" t="s">
        <v>298</v>
      </c>
      <c r="D1102" s="2"/>
      <c r="E1102" s="1">
        <f t="shared" si="96"/>
        <v>10679</v>
      </c>
      <c r="F1102" s="1">
        <f>F1103+F1104</f>
        <v>0</v>
      </c>
      <c r="G1102" s="1">
        <f>G1103+G1104</f>
        <v>10679</v>
      </c>
    </row>
    <row r="1103" spans="1:7" ht="63" customHeight="1">
      <c r="A1103" s="2" t="s">
        <v>8</v>
      </c>
      <c r="B1103" s="2" t="s">
        <v>285</v>
      </c>
      <c r="C1103" s="2" t="s">
        <v>298</v>
      </c>
      <c r="D1103" s="2" t="s">
        <v>4</v>
      </c>
      <c r="E1103" s="1">
        <f t="shared" si="96"/>
        <v>85</v>
      </c>
      <c r="F1103" s="2"/>
      <c r="G1103" s="1">
        <v>85</v>
      </c>
    </row>
    <row r="1104" spans="1:7" ht="42.75" customHeight="1">
      <c r="A1104" s="10" t="s">
        <v>11</v>
      </c>
      <c r="B1104" s="2" t="s">
        <v>285</v>
      </c>
      <c r="C1104" s="2" t="s">
        <v>298</v>
      </c>
      <c r="D1104" s="2" t="s">
        <v>12</v>
      </c>
      <c r="E1104" s="1">
        <f t="shared" si="96"/>
        <v>10594</v>
      </c>
      <c r="F1104" s="2"/>
      <c r="G1104" s="1">
        <v>10594</v>
      </c>
    </row>
    <row r="1105" spans="1:7" ht="93.75" customHeight="1">
      <c r="A1105" s="23" t="s">
        <v>1141</v>
      </c>
      <c r="B1105" s="14" t="s">
        <v>285</v>
      </c>
      <c r="C1105" s="14" t="s">
        <v>1143</v>
      </c>
      <c r="D1105" s="14"/>
      <c r="E1105" s="3">
        <f t="shared" si="96"/>
        <v>120314</v>
      </c>
      <c r="F1105" s="3">
        <f>F1106</f>
        <v>0</v>
      </c>
      <c r="G1105" s="3">
        <f>G1106</f>
        <v>120314</v>
      </c>
    </row>
    <row r="1106" spans="1:7" ht="130.5" customHeight="1">
      <c r="A1106" s="19" t="s">
        <v>1142</v>
      </c>
      <c r="B1106" s="2" t="s">
        <v>285</v>
      </c>
      <c r="C1106" s="2" t="s">
        <v>1144</v>
      </c>
      <c r="D1106" s="2"/>
      <c r="E1106" s="1">
        <f t="shared" si="96"/>
        <v>120314</v>
      </c>
      <c r="F1106" s="1">
        <f>F1108+F1107</f>
        <v>0</v>
      </c>
      <c r="G1106" s="1">
        <f>G1108+G1107</f>
        <v>120314</v>
      </c>
    </row>
    <row r="1107" spans="1:7" ht="66.75" customHeight="1">
      <c r="A1107" s="2" t="s">
        <v>8</v>
      </c>
      <c r="B1107" s="2" t="s">
        <v>285</v>
      </c>
      <c r="C1107" s="2" t="s">
        <v>1144</v>
      </c>
      <c r="D1107" s="2" t="s">
        <v>4</v>
      </c>
      <c r="E1107" s="1">
        <f t="shared" si="96"/>
        <v>1778</v>
      </c>
      <c r="F1107" s="1"/>
      <c r="G1107" s="1">
        <v>1778</v>
      </c>
    </row>
    <row r="1108" spans="1:7" ht="54.75" customHeight="1">
      <c r="A1108" s="10" t="s">
        <v>11</v>
      </c>
      <c r="B1108" s="2" t="s">
        <v>285</v>
      </c>
      <c r="C1108" s="2" t="s">
        <v>1144</v>
      </c>
      <c r="D1108" s="2" t="s">
        <v>12</v>
      </c>
      <c r="E1108" s="1">
        <f t="shared" si="96"/>
        <v>118536</v>
      </c>
      <c r="F1108" s="1"/>
      <c r="G1108" s="1">
        <f>24900+93636</f>
        <v>118536</v>
      </c>
    </row>
    <row r="1109" spans="1:7" ht="49.5">
      <c r="A1109" s="23" t="s">
        <v>246</v>
      </c>
      <c r="B1109" s="14" t="s">
        <v>285</v>
      </c>
      <c r="C1109" s="14" t="s">
        <v>247</v>
      </c>
      <c r="D1109" s="2"/>
      <c r="E1109" s="3">
        <f t="shared" si="96"/>
        <v>53560</v>
      </c>
      <c r="F1109" s="3">
        <f>F1113+F1116+F1119+F1122+F1125+F1110</f>
        <v>50</v>
      </c>
      <c r="G1109" s="3">
        <f>G1113+G1116+G1119+G1122+G1125+G1110</f>
        <v>53510</v>
      </c>
    </row>
    <row r="1110" spans="1:7" ht="144" customHeight="1">
      <c r="A1110" s="23" t="s">
        <v>299</v>
      </c>
      <c r="B1110" s="14" t="s">
        <v>285</v>
      </c>
      <c r="C1110" s="14" t="s">
        <v>812</v>
      </c>
      <c r="D1110" s="2"/>
      <c r="E1110" s="3">
        <f t="shared" si="96"/>
        <v>50</v>
      </c>
      <c r="F1110" s="3">
        <f>F1111</f>
        <v>50</v>
      </c>
      <c r="G1110" s="3">
        <f>G1111</f>
        <v>0</v>
      </c>
    </row>
    <row r="1111" spans="1:7" ht="23.25" customHeight="1">
      <c r="A1111" s="10" t="s">
        <v>39</v>
      </c>
      <c r="B1111" s="2" t="s">
        <v>285</v>
      </c>
      <c r="C1111" s="2" t="s">
        <v>813</v>
      </c>
      <c r="D1111" s="2"/>
      <c r="E1111" s="1">
        <f t="shared" si="96"/>
        <v>50</v>
      </c>
      <c r="F1111" s="1">
        <f>F1112</f>
        <v>50</v>
      </c>
      <c r="G1111" s="1">
        <f>G1112</f>
        <v>0</v>
      </c>
    </row>
    <row r="1112" spans="1:7" ht="55.5" customHeight="1">
      <c r="A1112" s="2" t="s">
        <v>8</v>
      </c>
      <c r="B1112" s="2" t="s">
        <v>285</v>
      </c>
      <c r="C1112" s="2" t="s">
        <v>813</v>
      </c>
      <c r="D1112" s="2" t="s">
        <v>4</v>
      </c>
      <c r="E1112" s="1">
        <f t="shared" si="96"/>
        <v>50</v>
      </c>
      <c r="F1112" s="1">
        <v>50</v>
      </c>
      <c r="G1112" s="1"/>
    </row>
    <row r="1113" spans="1:7" ht="102.75" customHeight="1">
      <c r="A1113" s="23" t="s">
        <v>300</v>
      </c>
      <c r="B1113" s="14" t="s">
        <v>285</v>
      </c>
      <c r="C1113" s="14" t="s">
        <v>301</v>
      </c>
      <c r="D1113" s="2"/>
      <c r="E1113" s="3">
        <f t="shared" si="96"/>
        <v>848</v>
      </c>
      <c r="F1113" s="3">
        <f>F1114</f>
        <v>0</v>
      </c>
      <c r="G1113" s="3">
        <f>G1114</f>
        <v>848</v>
      </c>
    </row>
    <row r="1114" spans="1:7" ht="103.5" customHeight="1">
      <c r="A1114" s="10" t="s">
        <v>302</v>
      </c>
      <c r="B1114" s="2" t="s">
        <v>285</v>
      </c>
      <c r="C1114" s="2" t="s">
        <v>303</v>
      </c>
      <c r="D1114" s="2"/>
      <c r="E1114" s="1">
        <f t="shared" si="96"/>
        <v>848</v>
      </c>
      <c r="F1114" s="1">
        <f>F1115</f>
        <v>0</v>
      </c>
      <c r="G1114" s="1">
        <f>G1115</f>
        <v>848</v>
      </c>
    </row>
    <row r="1115" spans="1:7" ht="39" customHeight="1">
      <c r="A1115" s="10" t="s">
        <v>11</v>
      </c>
      <c r="B1115" s="2" t="s">
        <v>285</v>
      </c>
      <c r="C1115" s="2" t="s">
        <v>303</v>
      </c>
      <c r="D1115" s="2" t="s">
        <v>12</v>
      </c>
      <c r="E1115" s="1">
        <f t="shared" si="96"/>
        <v>848</v>
      </c>
      <c r="F1115" s="1"/>
      <c r="G1115" s="1">
        <v>848</v>
      </c>
    </row>
    <row r="1116" spans="1:7" ht="190.5" customHeight="1">
      <c r="A1116" s="23" t="s">
        <v>304</v>
      </c>
      <c r="B1116" s="14" t="s">
        <v>285</v>
      </c>
      <c r="C1116" s="14" t="s">
        <v>305</v>
      </c>
      <c r="D1116" s="2"/>
      <c r="E1116" s="3">
        <f t="shared" si="96"/>
        <v>29541</v>
      </c>
      <c r="F1116" s="3">
        <f>F1117</f>
        <v>0</v>
      </c>
      <c r="G1116" s="3">
        <f>G1117</f>
        <v>29541</v>
      </c>
    </row>
    <row r="1117" spans="1:7" ht="69.75" customHeight="1">
      <c r="A1117" s="19" t="s">
        <v>1128</v>
      </c>
      <c r="B1117" s="2" t="s">
        <v>285</v>
      </c>
      <c r="C1117" s="2" t="s">
        <v>306</v>
      </c>
      <c r="D1117" s="2"/>
      <c r="E1117" s="1">
        <f t="shared" si="96"/>
        <v>29541</v>
      </c>
      <c r="F1117" s="1">
        <f>F1118</f>
        <v>0</v>
      </c>
      <c r="G1117" s="1">
        <f>G1118</f>
        <v>29541</v>
      </c>
    </row>
    <row r="1118" spans="1:7" ht="48.75" customHeight="1">
      <c r="A1118" s="10" t="s">
        <v>11</v>
      </c>
      <c r="B1118" s="2" t="s">
        <v>285</v>
      </c>
      <c r="C1118" s="2" t="s">
        <v>306</v>
      </c>
      <c r="D1118" s="2" t="s">
        <v>12</v>
      </c>
      <c r="E1118" s="1">
        <f t="shared" si="96"/>
        <v>29541</v>
      </c>
      <c r="F1118" s="1"/>
      <c r="G1118" s="1">
        <v>29541</v>
      </c>
    </row>
    <row r="1119" spans="1:7" ht="111" customHeight="1">
      <c r="A1119" s="23" t="s">
        <v>307</v>
      </c>
      <c r="B1119" s="14" t="s">
        <v>285</v>
      </c>
      <c r="C1119" s="14" t="s">
        <v>308</v>
      </c>
      <c r="D1119" s="2"/>
      <c r="E1119" s="3">
        <f t="shared" si="96"/>
        <v>5769</v>
      </c>
      <c r="F1119" s="3">
        <f>F1120</f>
        <v>0</v>
      </c>
      <c r="G1119" s="3">
        <f>G1120</f>
        <v>5769</v>
      </c>
    </row>
    <row r="1120" spans="1:7" ht="93.75" customHeight="1">
      <c r="A1120" s="19" t="s">
        <v>1129</v>
      </c>
      <c r="B1120" s="2" t="s">
        <v>285</v>
      </c>
      <c r="C1120" s="2" t="s">
        <v>854</v>
      </c>
      <c r="D1120" s="2"/>
      <c r="E1120" s="1">
        <f t="shared" si="96"/>
        <v>5769</v>
      </c>
      <c r="F1120" s="1">
        <f>F1121</f>
        <v>0</v>
      </c>
      <c r="G1120" s="1">
        <f>G1121</f>
        <v>5769</v>
      </c>
    </row>
    <row r="1121" spans="1:7" ht="41.25" customHeight="1">
      <c r="A1121" s="10" t="s">
        <v>11</v>
      </c>
      <c r="B1121" s="2" t="s">
        <v>285</v>
      </c>
      <c r="C1121" s="2" t="s">
        <v>854</v>
      </c>
      <c r="D1121" s="2" t="s">
        <v>12</v>
      </c>
      <c r="E1121" s="1">
        <f t="shared" si="96"/>
        <v>5769</v>
      </c>
      <c r="F1121" s="1"/>
      <c r="G1121" s="1">
        <v>5769</v>
      </c>
    </row>
    <row r="1122" spans="1:7" ht="114.75" customHeight="1">
      <c r="A1122" s="23" t="s">
        <v>309</v>
      </c>
      <c r="B1122" s="14" t="s">
        <v>285</v>
      </c>
      <c r="C1122" s="14" t="s">
        <v>310</v>
      </c>
      <c r="D1122" s="2"/>
      <c r="E1122" s="3">
        <f t="shared" si="96"/>
        <v>16017</v>
      </c>
      <c r="F1122" s="3">
        <f>F1123</f>
        <v>0</v>
      </c>
      <c r="G1122" s="3">
        <f>G1123</f>
        <v>16017</v>
      </c>
    </row>
    <row r="1123" spans="1:7" ht="71.25" customHeight="1">
      <c r="A1123" s="10" t="s">
        <v>833</v>
      </c>
      <c r="B1123" s="2" t="s">
        <v>285</v>
      </c>
      <c r="C1123" s="2" t="s">
        <v>311</v>
      </c>
      <c r="D1123" s="2"/>
      <c r="E1123" s="1">
        <f t="shared" si="96"/>
        <v>16017</v>
      </c>
      <c r="F1123" s="1">
        <f>F1124</f>
        <v>0</v>
      </c>
      <c r="G1123" s="1">
        <f>G1124</f>
        <v>16017</v>
      </c>
    </row>
    <row r="1124" spans="1:7" ht="54" customHeight="1">
      <c r="A1124" s="10" t="s">
        <v>11</v>
      </c>
      <c r="B1124" s="2" t="s">
        <v>285</v>
      </c>
      <c r="C1124" s="2" t="s">
        <v>311</v>
      </c>
      <c r="D1124" s="2" t="s">
        <v>12</v>
      </c>
      <c r="E1124" s="1">
        <f t="shared" si="96"/>
        <v>16017</v>
      </c>
      <c r="F1124" s="1"/>
      <c r="G1124" s="1">
        <v>16017</v>
      </c>
    </row>
    <row r="1125" spans="1:7" ht="144.75" customHeight="1">
      <c r="A1125" s="14" t="s">
        <v>299</v>
      </c>
      <c r="B1125" s="14" t="s">
        <v>285</v>
      </c>
      <c r="C1125" s="14" t="s">
        <v>312</v>
      </c>
      <c r="D1125" s="2"/>
      <c r="E1125" s="3">
        <f t="shared" si="96"/>
        <v>1335</v>
      </c>
      <c r="F1125" s="3">
        <f>F1126</f>
        <v>0</v>
      </c>
      <c r="G1125" s="3">
        <f>G1126</f>
        <v>1335</v>
      </c>
    </row>
    <row r="1126" spans="1:7" ht="126" customHeight="1">
      <c r="A1126" s="10" t="s">
        <v>313</v>
      </c>
      <c r="B1126" s="2" t="s">
        <v>285</v>
      </c>
      <c r="C1126" s="2" t="s">
        <v>314</v>
      </c>
      <c r="D1126" s="2"/>
      <c r="E1126" s="1">
        <f t="shared" si="96"/>
        <v>1335</v>
      </c>
      <c r="F1126" s="1">
        <f>F1127+F1128</f>
        <v>0</v>
      </c>
      <c r="G1126" s="1">
        <f>G1127+G1128</f>
        <v>1335</v>
      </c>
    </row>
    <row r="1127" spans="1:7" ht="59.25" customHeight="1">
      <c r="A1127" s="2" t="s">
        <v>8</v>
      </c>
      <c r="B1127" s="2" t="s">
        <v>285</v>
      </c>
      <c r="C1127" s="2" t="s">
        <v>314</v>
      </c>
      <c r="D1127" s="2" t="s">
        <v>4</v>
      </c>
      <c r="E1127" s="1">
        <f t="shared" si="96"/>
        <v>791</v>
      </c>
      <c r="F1127" s="1"/>
      <c r="G1127" s="19">
        <v>791</v>
      </c>
    </row>
    <row r="1128" spans="1:7" ht="45.75" customHeight="1">
      <c r="A1128" s="10" t="s">
        <v>11</v>
      </c>
      <c r="B1128" s="2" t="s">
        <v>285</v>
      </c>
      <c r="C1128" s="2" t="s">
        <v>314</v>
      </c>
      <c r="D1128" s="2" t="s">
        <v>12</v>
      </c>
      <c r="E1128" s="1">
        <f t="shared" si="96"/>
        <v>544</v>
      </c>
      <c r="F1128" s="1"/>
      <c r="G1128" s="1">
        <v>544</v>
      </c>
    </row>
    <row r="1129" spans="1:7" ht="39" customHeight="1">
      <c r="A1129" s="14" t="s">
        <v>315</v>
      </c>
      <c r="B1129" s="14" t="s">
        <v>316</v>
      </c>
      <c r="C1129" s="2"/>
      <c r="D1129" s="2"/>
      <c r="E1129" s="3">
        <f t="shared" si="96"/>
        <v>46336</v>
      </c>
      <c r="F1129" s="3">
        <f>F1130</f>
        <v>6930</v>
      </c>
      <c r="G1129" s="3">
        <f>G1130</f>
        <v>39406</v>
      </c>
    </row>
    <row r="1130" spans="1:7" ht="85.5" customHeight="1">
      <c r="A1130" s="17" t="s">
        <v>961</v>
      </c>
      <c r="B1130" s="14" t="s">
        <v>316</v>
      </c>
      <c r="C1130" s="14" t="s">
        <v>103</v>
      </c>
      <c r="D1130" s="2"/>
      <c r="E1130" s="3">
        <f t="shared" si="96"/>
        <v>46336</v>
      </c>
      <c r="F1130" s="3">
        <f>F1131+F1135+F1139</f>
        <v>6930</v>
      </c>
      <c r="G1130" s="3">
        <f>G1131+G1135+G1139</f>
        <v>39406</v>
      </c>
    </row>
    <row r="1131" spans="1:7" ht="78" customHeight="1">
      <c r="A1131" s="17" t="s">
        <v>138</v>
      </c>
      <c r="B1131" s="14" t="s">
        <v>316</v>
      </c>
      <c r="C1131" s="14" t="s">
        <v>105</v>
      </c>
      <c r="D1131" s="2"/>
      <c r="E1131" s="3">
        <f t="shared" si="96"/>
        <v>3</v>
      </c>
      <c r="F1131" s="3">
        <f aca="true" t="shared" si="99" ref="F1131:G1133">F1132</f>
        <v>0</v>
      </c>
      <c r="G1131" s="3">
        <f t="shared" si="99"/>
        <v>3</v>
      </c>
    </row>
    <row r="1132" spans="1:7" ht="191.25" customHeight="1">
      <c r="A1132" s="23" t="s">
        <v>220</v>
      </c>
      <c r="B1132" s="14" t="s">
        <v>316</v>
      </c>
      <c r="C1132" s="14" t="s">
        <v>221</v>
      </c>
      <c r="D1132" s="2"/>
      <c r="E1132" s="3">
        <f t="shared" si="96"/>
        <v>3</v>
      </c>
      <c r="F1132" s="3">
        <f t="shared" si="99"/>
        <v>0</v>
      </c>
      <c r="G1132" s="3">
        <f t="shared" si="99"/>
        <v>3</v>
      </c>
    </row>
    <row r="1133" spans="1:7" ht="68.25" customHeight="1">
      <c r="A1133" s="10" t="s">
        <v>317</v>
      </c>
      <c r="B1133" s="2" t="s">
        <v>316</v>
      </c>
      <c r="C1133" s="2" t="s">
        <v>318</v>
      </c>
      <c r="D1133" s="2"/>
      <c r="E1133" s="1">
        <f>F1133+G1133</f>
        <v>3</v>
      </c>
      <c r="F1133" s="1">
        <f t="shared" si="99"/>
        <v>0</v>
      </c>
      <c r="G1133" s="1">
        <f t="shared" si="99"/>
        <v>3</v>
      </c>
    </row>
    <row r="1134" spans="1:7" ht="57" customHeight="1">
      <c r="A1134" s="2" t="s">
        <v>8</v>
      </c>
      <c r="B1134" s="2" t="s">
        <v>316</v>
      </c>
      <c r="C1134" s="2" t="s">
        <v>318</v>
      </c>
      <c r="D1134" s="2" t="s">
        <v>4</v>
      </c>
      <c r="E1134" s="1">
        <f>F1134+G1134</f>
        <v>3</v>
      </c>
      <c r="F1134" s="1"/>
      <c r="G1134" s="1">
        <v>3</v>
      </c>
    </row>
    <row r="1135" spans="1:7" ht="91.5" customHeight="1">
      <c r="A1135" s="17" t="s">
        <v>319</v>
      </c>
      <c r="B1135" s="14" t="s">
        <v>316</v>
      </c>
      <c r="C1135" s="14" t="s">
        <v>320</v>
      </c>
      <c r="D1135" s="2"/>
      <c r="E1135" s="3">
        <f t="shared" si="96"/>
        <v>3900</v>
      </c>
      <c r="F1135" s="3">
        <f aca="true" t="shared" si="100" ref="F1135:G1137">F1136</f>
        <v>3900</v>
      </c>
      <c r="G1135" s="3">
        <f t="shared" si="100"/>
        <v>0</v>
      </c>
    </row>
    <row r="1136" spans="1:7" ht="149.25" customHeight="1">
      <c r="A1136" s="23" t="s">
        <v>321</v>
      </c>
      <c r="B1136" s="14" t="s">
        <v>316</v>
      </c>
      <c r="C1136" s="14" t="s">
        <v>322</v>
      </c>
      <c r="D1136" s="2"/>
      <c r="E1136" s="3">
        <f t="shared" si="96"/>
        <v>3900</v>
      </c>
      <c r="F1136" s="3">
        <f t="shared" si="100"/>
        <v>3900</v>
      </c>
      <c r="G1136" s="3">
        <f t="shared" si="100"/>
        <v>0</v>
      </c>
    </row>
    <row r="1137" spans="1:7" ht="94.5" customHeight="1">
      <c r="A1137" s="10" t="s">
        <v>323</v>
      </c>
      <c r="B1137" s="2" t="s">
        <v>316</v>
      </c>
      <c r="C1137" s="2" t="s">
        <v>324</v>
      </c>
      <c r="D1137" s="2"/>
      <c r="E1137" s="1">
        <f t="shared" si="96"/>
        <v>3900</v>
      </c>
      <c r="F1137" s="1">
        <f t="shared" si="100"/>
        <v>3900</v>
      </c>
      <c r="G1137" s="1">
        <f t="shared" si="100"/>
        <v>0</v>
      </c>
    </row>
    <row r="1138" spans="1:7" ht="93" customHeight="1">
      <c r="A1138" s="2" t="s">
        <v>9</v>
      </c>
      <c r="B1138" s="2" t="s">
        <v>316</v>
      </c>
      <c r="C1138" s="2" t="s">
        <v>324</v>
      </c>
      <c r="D1138" s="2" t="s">
        <v>10</v>
      </c>
      <c r="E1138" s="1">
        <f t="shared" si="96"/>
        <v>3900</v>
      </c>
      <c r="F1138" s="1">
        <v>3900</v>
      </c>
      <c r="G1138" s="1"/>
    </row>
    <row r="1139" spans="1:7" ht="108" customHeight="1">
      <c r="A1139" s="17" t="s">
        <v>985</v>
      </c>
      <c r="B1139" s="14" t="s">
        <v>316</v>
      </c>
      <c r="C1139" s="14" t="s">
        <v>325</v>
      </c>
      <c r="D1139" s="2"/>
      <c r="E1139" s="3">
        <f t="shared" si="96"/>
        <v>42433</v>
      </c>
      <c r="F1139" s="3">
        <f>F1140+F1143+F1147+F1152+F1156+F1160+F1164</f>
        <v>3030</v>
      </c>
      <c r="G1139" s="3">
        <f>G1140+G1143+G1147+G1152+G1156+G1160+G1164</f>
        <v>39403</v>
      </c>
    </row>
    <row r="1140" spans="1:7" ht="193.5" customHeight="1">
      <c r="A1140" s="23" t="s">
        <v>326</v>
      </c>
      <c r="B1140" s="14" t="s">
        <v>316</v>
      </c>
      <c r="C1140" s="14" t="s">
        <v>327</v>
      </c>
      <c r="D1140" s="2"/>
      <c r="E1140" s="3">
        <f t="shared" si="96"/>
        <v>414</v>
      </c>
      <c r="F1140" s="3">
        <f>F1141</f>
        <v>414</v>
      </c>
      <c r="G1140" s="3">
        <f>G1141</f>
        <v>0</v>
      </c>
    </row>
    <row r="1141" spans="1:7" ht="69.75" customHeight="1">
      <c r="A1141" s="10" t="s">
        <v>65</v>
      </c>
      <c r="B1141" s="2" t="s">
        <v>316</v>
      </c>
      <c r="C1141" s="2" t="s">
        <v>328</v>
      </c>
      <c r="D1141" s="2"/>
      <c r="E1141" s="1">
        <f>F1141+G1141</f>
        <v>414</v>
      </c>
      <c r="F1141" s="1">
        <f>F1142</f>
        <v>414</v>
      </c>
      <c r="G1141" s="1">
        <f>G1142</f>
        <v>0</v>
      </c>
    </row>
    <row r="1142" spans="1:7" ht="162" customHeight="1">
      <c r="A1142" s="19" t="s">
        <v>7</v>
      </c>
      <c r="B1142" s="2" t="s">
        <v>316</v>
      </c>
      <c r="C1142" s="2" t="s">
        <v>328</v>
      </c>
      <c r="D1142" s="2" t="s">
        <v>3</v>
      </c>
      <c r="E1142" s="1">
        <f>F1142+G1142</f>
        <v>414</v>
      </c>
      <c r="F1142" s="1">
        <v>414</v>
      </c>
      <c r="G1142" s="1"/>
    </row>
    <row r="1143" spans="1:7" ht="175.5" customHeight="1">
      <c r="A1143" s="23" t="s">
        <v>329</v>
      </c>
      <c r="B1143" s="14" t="s">
        <v>316</v>
      </c>
      <c r="C1143" s="14" t="s">
        <v>330</v>
      </c>
      <c r="D1143" s="2"/>
      <c r="E1143" s="3">
        <f t="shared" si="96"/>
        <v>2616</v>
      </c>
      <c r="F1143" s="3">
        <f>F1144</f>
        <v>2616</v>
      </c>
      <c r="G1143" s="3">
        <f>G1144</f>
        <v>0</v>
      </c>
    </row>
    <row r="1144" spans="1:7" ht="81.75" customHeight="1">
      <c r="A1144" s="10" t="s">
        <v>37</v>
      </c>
      <c r="B1144" s="2" t="s">
        <v>316</v>
      </c>
      <c r="C1144" s="2" t="s">
        <v>331</v>
      </c>
      <c r="D1144" s="2"/>
      <c r="E1144" s="1">
        <f aca="true" t="shared" si="101" ref="E1144:E1167">F1144+G1144</f>
        <v>2616</v>
      </c>
      <c r="F1144" s="1">
        <f>F1145+F1146</f>
        <v>2616</v>
      </c>
      <c r="G1144" s="1">
        <f>G1145+G1146</f>
        <v>0</v>
      </c>
    </row>
    <row r="1145" spans="1:7" ht="163.5" customHeight="1">
      <c r="A1145" s="19" t="s">
        <v>7</v>
      </c>
      <c r="B1145" s="2" t="s">
        <v>316</v>
      </c>
      <c r="C1145" s="2" t="s">
        <v>331</v>
      </c>
      <c r="D1145" s="2" t="s">
        <v>3</v>
      </c>
      <c r="E1145" s="1">
        <f t="shared" si="101"/>
        <v>2575</v>
      </c>
      <c r="F1145" s="1">
        <v>2575</v>
      </c>
      <c r="G1145" s="1"/>
    </row>
    <row r="1146" spans="1:7" ht="57.75" customHeight="1">
      <c r="A1146" s="2" t="s">
        <v>8</v>
      </c>
      <c r="B1146" s="2" t="s">
        <v>316</v>
      </c>
      <c r="C1146" s="2" t="s">
        <v>331</v>
      </c>
      <c r="D1146" s="2" t="s">
        <v>4</v>
      </c>
      <c r="E1146" s="1">
        <f t="shared" si="101"/>
        <v>41</v>
      </c>
      <c r="F1146" s="1">
        <v>41</v>
      </c>
      <c r="G1146" s="2"/>
    </row>
    <row r="1147" spans="1:7" ht="91.5" customHeight="1">
      <c r="A1147" s="23" t="s">
        <v>332</v>
      </c>
      <c r="B1147" s="14" t="s">
        <v>316</v>
      </c>
      <c r="C1147" s="14" t="s">
        <v>333</v>
      </c>
      <c r="D1147" s="2"/>
      <c r="E1147" s="3">
        <f t="shared" si="101"/>
        <v>23113</v>
      </c>
      <c r="F1147" s="3">
        <f>F1148</f>
        <v>0</v>
      </c>
      <c r="G1147" s="3">
        <f>G1148</f>
        <v>23113</v>
      </c>
    </row>
    <row r="1148" spans="1:7" ht="54.75" customHeight="1">
      <c r="A1148" s="10" t="s">
        <v>334</v>
      </c>
      <c r="B1148" s="2" t="s">
        <v>316</v>
      </c>
      <c r="C1148" s="2" t="s">
        <v>335</v>
      </c>
      <c r="D1148" s="2"/>
      <c r="E1148" s="1">
        <f t="shared" si="101"/>
        <v>23113</v>
      </c>
      <c r="F1148" s="1">
        <f>F1149+F1151+F1150</f>
        <v>0</v>
      </c>
      <c r="G1148" s="1">
        <f>G1149+G1151+G1150</f>
        <v>23113</v>
      </c>
    </row>
    <row r="1149" spans="1:7" ht="158.25" customHeight="1">
      <c r="A1149" s="19" t="s">
        <v>7</v>
      </c>
      <c r="B1149" s="2" t="s">
        <v>316</v>
      </c>
      <c r="C1149" s="2" t="s">
        <v>335</v>
      </c>
      <c r="D1149" s="2" t="s">
        <v>3</v>
      </c>
      <c r="E1149" s="1">
        <f t="shared" si="101"/>
        <v>22044</v>
      </c>
      <c r="F1149" s="1"/>
      <c r="G1149" s="1">
        <v>22044</v>
      </c>
    </row>
    <row r="1150" spans="1:7" ht="54.75" customHeight="1">
      <c r="A1150" s="2" t="s">
        <v>8</v>
      </c>
      <c r="B1150" s="2" t="s">
        <v>316</v>
      </c>
      <c r="C1150" s="2" t="s">
        <v>335</v>
      </c>
      <c r="D1150" s="2" t="s">
        <v>4</v>
      </c>
      <c r="E1150" s="1">
        <f t="shared" si="101"/>
        <v>993</v>
      </c>
      <c r="F1150" s="1"/>
      <c r="G1150" s="1">
        <v>993</v>
      </c>
    </row>
    <row r="1151" spans="1:7" ht="36.75" customHeight="1">
      <c r="A1151" s="19" t="s">
        <v>6</v>
      </c>
      <c r="B1151" s="2" t="s">
        <v>316</v>
      </c>
      <c r="C1151" s="2" t="s">
        <v>335</v>
      </c>
      <c r="D1151" s="2" t="s">
        <v>5</v>
      </c>
      <c r="E1151" s="1">
        <f t="shared" si="101"/>
        <v>76</v>
      </c>
      <c r="F1151" s="1"/>
      <c r="G1151" s="1">
        <v>76</v>
      </c>
    </row>
    <row r="1152" spans="1:7" ht="171.75" customHeight="1">
      <c r="A1152" s="23" t="s">
        <v>336</v>
      </c>
      <c r="B1152" s="14" t="s">
        <v>316</v>
      </c>
      <c r="C1152" s="14" t="s">
        <v>337</v>
      </c>
      <c r="D1152" s="14"/>
      <c r="E1152" s="3">
        <f t="shared" si="101"/>
        <v>4821</v>
      </c>
      <c r="F1152" s="3">
        <f>F1153</f>
        <v>0</v>
      </c>
      <c r="G1152" s="3">
        <f>G1153</f>
        <v>4821</v>
      </c>
    </row>
    <row r="1153" spans="1:7" ht="120.75" customHeight="1">
      <c r="A1153" s="10" t="s">
        <v>338</v>
      </c>
      <c r="B1153" s="2" t="s">
        <v>316</v>
      </c>
      <c r="C1153" s="2" t="s">
        <v>339</v>
      </c>
      <c r="D1153" s="2"/>
      <c r="E1153" s="1">
        <f t="shared" si="101"/>
        <v>4821</v>
      </c>
      <c r="F1153" s="1">
        <f>F1154+F1155</f>
        <v>0</v>
      </c>
      <c r="G1153" s="1">
        <f>G1154+G1155</f>
        <v>4821</v>
      </c>
    </row>
    <row r="1154" spans="1:7" ht="162" customHeight="1">
      <c r="A1154" s="19" t="s">
        <v>7</v>
      </c>
      <c r="B1154" s="2" t="s">
        <v>316</v>
      </c>
      <c r="C1154" s="2" t="s">
        <v>339</v>
      </c>
      <c r="D1154" s="2" t="s">
        <v>3</v>
      </c>
      <c r="E1154" s="1">
        <f t="shared" si="101"/>
        <v>4769</v>
      </c>
      <c r="F1154" s="1"/>
      <c r="G1154" s="1">
        <v>4769</v>
      </c>
    </row>
    <row r="1155" spans="1:7" ht="76.5" customHeight="1">
      <c r="A1155" s="2" t="s">
        <v>8</v>
      </c>
      <c r="B1155" s="2" t="s">
        <v>316</v>
      </c>
      <c r="C1155" s="2" t="s">
        <v>339</v>
      </c>
      <c r="D1155" s="2" t="s">
        <v>4</v>
      </c>
      <c r="E1155" s="1">
        <f t="shared" si="101"/>
        <v>52</v>
      </c>
      <c r="F1155" s="1"/>
      <c r="G1155" s="1">
        <v>52</v>
      </c>
    </row>
    <row r="1156" spans="1:7" ht="108.75" customHeight="1">
      <c r="A1156" s="23" t="s">
        <v>704</v>
      </c>
      <c r="B1156" s="14" t="s">
        <v>316</v>
      </c>
      <c r="C1156" s="14" t="s">
        <v>340</v>
      </c>
      <c r="D1156" s="2"/>
      <c r="E1156" s="3">
        <f t="shared" si="101"/>
        <v>1258</v>
      </c>
      <c r="F1156" s="3">
        <f>F1157</f>
        <v>0</v>
      </c>
      <c r="G1156" s="3">
        <f>G1157</f>
        <v>1258</v>
      </c>
    </row>
    <row r="1157" spans="1:7" ht="72.75" customHeight="1">
      <c r="A1157" s="10" t="s">
        <v>341</v>
      </c>
      <c r="B1157" s="2" t="s">
        <v>316</v>
      </c>
      <c r="C1157" s="2" t="s">
        <v>342</v>
      </c>
      <c r="D1157" s="2"/>
      <c r="E1157" s="1">
        <f t="shared" si="101"/>
        <v>1258</v>
      </c>
      <c r="F1157" s="1">
        <f>F1158+F1159</f>
        <v>0</v>
      </c>
      <c r="G1157" s="1">
        <f>G1158+G1159</f>
        <v>1258</v>
      </c>
    </row>
    <row r="1158" spans="1:7" ht="163.5" customHeight="1">
      <c r="A1158" s="19" t="s">
        <v>7</v>
      </c>
      <c r="B1158" s="2" t="s">
        <v>316</v>
      </c>
      <c r="C1158" s="2" t="s">
        <v>342</v>
      </c>
      <c r="D1158" s="2" t="s">
        <v>3</v>
      </c>
      <c r="E1158" s="1">
        <f t="shared" si="101"/>
        <v>1124</v>
      </c>
      <c r="F1158" s="1"/>
      <c r="G1158" s="1">
        <f>1101+23</f>
        <v>1124</v>
      </c>
    </row>
    <row r="1159" spans="1:7" ht="56.25" customHeight="1">
      <c r="A1159" s="2" t="s">
        <v>8</v>
      </c>
      <c r="B1159" s="2" t="s">
        <v>316</v>
      </c>
      <c r="C1159" s="2" t="s">
        <v>342</v>
      </c>
      <c r="D1159" s="2" t="s">
        <v>4</v>
      </c>
      <c r="E1159" s="1">
        <f t="shared" si="101"/>
        <v>134</v>
      </c>
      <c r="F1159" s="2"/>
      <c r="G1159" s="1">
        <v>134</v>
      </c>
    </row>
    <row r="1160" spans="1:7" ht="138.75" customHeight="1">
      <c r="A1160" s="23" t="s">
        <v>343</v>
      </c>
      <c r="B1160" s="14" t="s">
        <v>316</v>
      </c>
      <c r="C1160" s="14" t="s">
        <v>344</v>
      </c>
      <c r="D1160" s="14"/>
      <c r="E1160" s="3">
        <f t="shared" si="101"/>
        <v>4363</v>
      </c>
      <c r="F1160" s="3">
        <f>F1161</f>
        <v>0</v>
      </c>
      <c r="G1160" s="3">
        <f>G1161</f>
        <v>4363</v>
      </c>
    </row>
    <row r="1161" spans="1:7" ht="87.75" customHeight="1">
      <c r="A1161" s="19" t="s">
        <v>345</v>
      </c>
      <c r="B1161" s="2" t="s">
        <v>316</v>
      </c>
      <c r="C1161" s="2" t="s">
        <v>346</v>
      </c>
      <c r="D1161" s="2"/>
      <c r="E1161" s="1">
        <f t="shared" si="101"/>
        <v>4363</v>
      </c>
      <c r="F1161" s="1">
        <f>F1162+F1163</f>
        <v>0</v>
      </c>
      <c r="G1161" s="1">
        <f>G1162+G1163</f>
        <v>4363</v>
      </c>
    </row>
    <row r="1162" spans="1:7" ht="163.5" customHeight="1">
      <c r="A1162" s="19" t="s">
        <v>7</v>
      </c>
      <c r="B1162" s="2" t="s">
        <v>316</v>
      </c>
      <c r="C1162" s="2" t="s">
        <v>346</v>
      </c>
      <c r="D1162" s="2" t="s">
        <v>3</v>
      </c>
      <c r="E1162" s="1">
        <f t="shared" si="101"/>
        <v>3834</v>
      </c>
      <c r="F1162" s="1"/>
      <c r="G1162" s="1">
        <v>3834</v>
      </c>
    </row>
    <row r="1163" spans="1:7" ht="56.25" customHeight="1">
      <c r="A1163" s="2" t="s">
        <v>8</v>
      </c>
      <c r="B1163" s="2" t="s">
        <v>316</v>
      </c>
      <c r="C1163" s="2" t="s">
        <v>346</v>
      </c>
      <c r="D1163" s="2" t="s">
        <v>4</v>
      </c>
      <c r="E1163" s="1">
        <f t="shared" si="101"/>
        <v>529</v>
      </c>
      <c r="F1163" s="1"/>
      <c r="G1163" s="1">
        <v>529</v>
      </c>
    </row>
    <row r="1164" spans="1:7" ht="93.75" customHeight="1">
      <c r="A1164" s="23" t="s">
        <v>347</v>
      </c>
      <c r="B1164" s="14" t="s">
        <v>316</v>
      </c>
      <c r="C1164" s="14" t="s">
        <v>348</v>
      </c>
      <c r="D1164" s="2"/>
      <c r="E1164" s="3">
        <f t="shared" si="101"/>
        <v>5848</v>
      </c>
      <c r="F1164" s="3">
        <f>F1165</f>
        <v>0</v>
      </c>
      <c r="G1164" s="3">
        <f>G1165</f>
        <v>5848</v>
      </c>
    </row>
    <row r="1165" spans="1:7" ht="72" customHeight="1">
      <c r="A1165" s="10" t="s">
        <v>349</v>
      </c>
      <c r="B1165" s="2" t="s">
        <v>316</v>
      </c>
      <c r="C1165" s="2" t="s">
        <v>350</v>
      </c>
      <c r="D1165" s="2"/>
      <c r="E1165" s="1">
        <f t="shared" si="101"/>
        <v>5848</v>
      </c>
      <c r="F1165" s="1">
        <f>F1166+F1167</f>
        <v>0</v>
      </c>
      <c r="G1165" s="1">
        <f>G1166+G1167</f>
        <v>5848</v>
      </c>
    </row>
    <row r="1166" spans="1:7" ht="165" customHeight="1">
      <c r="A1166" s="19" t="s">
        <v>7</v>
      </c>
      <c r="B1166" s="2" t="s">
        <v>316</v>
      </c>
      <c r="C1166" s="2" t="s">
        <v>350</v>
      </c>
      <c r="D1166" s="2" t="s">
        <v>3</v>
      </c>
      <c r="E1166" s="1">
        <f t="shared" si="101"/>
        <v>3829</v>
      </c>
      <c r="F1166" s="1"/>
      <c r="G1166" s="1">
        <v>3829</v>
      </c>
    </row>
    <row r="1167" spans="1:7" ht="54.75" customHeight="1">
      <c r="A1167" s="2" t="s">
        <v>8</v>
      </c>
      <c r="B1167" s="2" t="s">
        <v>316</v>
      </c>
      <c r="C1167" s="2" t="s">
        <v>350</v>
      </c>
      <c r="D1167" s="2" t="s">
        <v>4</v>
      </c>
      <c r="E1167" s="1">
        <f t="shared" si="101"/>
        <v>2019</v>
      </c>
      <c r="F1167" s="1"/>
      <c r="G1167" s="1">
        <v>2019</v>
      </c>
    </row>
    <row r="1168" spans="1:7" ht="48" customHeight="1">
      <c r="A1168" s="14" t="s">
        <v>21</v>
      </c>
      <c r="B1168" s="14" t="s">
        <v>22</v>
      </c>
      <c r="C1168" s="14"/>
      <c r="D1168" s="14"/>
      <c r="E1168" s="3">
        <f aca="true" t="shared" si="102" ref="E1168:E1181">F1168+G1168</f>
        <v>328565</v>
      </c>
      <c r="F1168" s="3">
        <f>F1169+F1213+F1205</f>
        <v>158634</v>
      </c>
      <c r="G1168" s="3">
        <f>G1169+G1213+G1205</f>
        <v>169931</v>
      </c>
    </row>
    <row r="1169" spans="1:7" ht="30" customHeight="1">
      <c r="A1169" s="14" t="s">
        <v>756</v>
      </c>
      <c r="B1169" s="14" t="s">
        <v>757</v>
      </c>
      <c r="C1169" s="14"/>
      <c r="D1169" s="14"/>
      <c r="E1169" s="3">
        <f t="shared" si="102"/>
        <v>311505</v>
      </c>
      <c r="F1169" s="3">
        <f>F1170+F1181</f>
        <v>149514</v>
      </c>
      <c r="G1169" s="3">
        <f>G1170+G1181</f>
        <v>161991</v>
      </c>
    </row>
    <row r="1170" spans="1:7" ht="117.75" customHeight="1">
      <c r="A1170" s="17" t="s">
        <v>946</v>
      </c>
      <c r="B1170" s="14" t="s">
        <v>757</v>
      </c>
      <c r="C1170" s="14" t="s">
        <v>70</v>
      </c>
      <c r="D1170" s="14"/>
      <c r="E1170" s="3">
        <f t="shared" si="102"/>
        <v>36</v>
      </c>
      <c r="F1170" s="3">
        <f>F1171</f>
        <v>36</v>
      </c>
      <c r="G1170" s="3">
        <f>G1171</f>
        <v>0</v>
      </c>
    </row>
    <row r="1171" spans="1:7" ht="142.5" customHeight="1">
      <c r="A1171" s="17" t="s">
        <v>980</v>
      </c>
      <c r="B1171" s="14" t="s">
        <v>757</v>
      </c>
      <c r="C1171" s="14" t="s">
        <v>71</v>
      </c>
      <c r="D1171" s="14"/>
      <c r="E1171" s="3">
        <f t="shared" si="102"/>
        <v>36</v>
      </c>
      <c r="F1171" s="3">
        <f>F1172+F1175+F1178</f>
        <v>36</v>
      </c>
      <c r="G1171" s="3">
        <f>G1172+G1175+G1178</f>
        <v>0</v>
      </c>
    </row>
    <row r="1172" spans="1:7" ht="81" customHeight="1">
      <c r="A1172" s="14" t="s">
        <v>750</v>
      </c>
      <c r="B1172" s="14" t="s">
        <v>757</v>
      </c>
      <c r="C1172" s="14" t="s">
        <v>72</v>
      </c>
      <c r="D1172" s="14"/>
      <c r="E1172" s="3">
        <f t="shared" si="102"/>
        <v>30</v>
      </c>
      <c r="F1172" s="3">
        <f>F1173</f>
        <v>30</v>
      </c>
      <c r="G1172" s="3">
        <f>G1173</f>
        <v>0</v>
      </c>
    </row>
    <row r="1173" spans="1:7" ht="20.25" customHeight="1">
      <c r="A1173" s="2" t="s">
        <v>55</v>
      </c>
      <c r="B1173" s="2" t="s">
        <v>757</v>
      </c>
      <c r="C1173" s="2" t="s">
        <v>73</v>
      </c>
      <c r="D1173" s="2"/>
      <c r="E1173" s="1">
        <f t="shared" si="102"/>
        <v>30</v>
      </c>
      <c r="F1173" s="1">
        <f>F1174</f>
        <v>30</v>
      </c>
      <c r="G1173" s="1">
        <v>0</v>
      </c>
    </row>
    <row r="1174" spans="1:7" ht="64.5" customHeight="1">
      <c r="A1174" s="2" t="s">
        <v>8</v>
      </c>
      <c r="B1174" s="2" t="s">
        <v>757</v>
      </c>
      <c r="C1174" s="2" t="s">
        <v>73</v>
      </c>
      <c r="D1174" s="2" t="s">
        <v>4</v>
      </c>
      <c r="E1174" s="1">
        <f t="shared" si="102"/>
        <v>30</v>
      </c>
      <c r="F1174" s="1">
        <v>30</v>
      </c>
      <c r="G1174" s="1"/>
    </row>
    <row r="1175" spans="1:7" ht="105.75" customHeight="1">
      <c r="A1175" s="14" t="s">
        <v>74</v>
      </c>
      <c r="B1175" s="14" t="s">
        <v>757</v>
      </c>
      <c r="C1175" s="14" t="s">
        <v>75</v>
      </c>
      <c r="D1175" s="14"/>
      <c r="E1175" s="3">
        <f t="shared" si="102"/>
        <v>3</v>
      </c>
      <c r="F1175" s="3">
        <f>F1176</f>
        <v>3</v>
      </c>
      <c r="G1175" s="3">
        <f>G1176</f>
        <v>0</v>
      </c>
    </row>
    <row r="1176" spans="1:7" ht="21" customHeight="1">
      <c r="A1176" s="2" t="s">
        <v>55</v>
      </c>
      <c r="B1176" s="2" t="s">
        <v>757</v>
      </c>
      <c r="C1176" s="2" t="s">
        <v>76</v>
      </c>
      <c r="D1176" s="2"/>
      <c r="E1176" s="1">
        <f t="shared" si="102"/>
        <v>3</v>
      </c>
      <c r="F1176" s="1">
        <f>F1177</f>
        <v>3</v>
      </c>
      <c r="G1176" s="1">
        <f>G1177</f>
        <v>0</v>
      </c>
    </row>
    <row r="1177" spans="1:7" ht="165.75" customHeight="1">
      <c r="A1177" s="19" t="s">
        <v>7</v>
      </c>
      <c r="B1177" s="2" t="s">
        <v>757</v>
      </c>
      <c r="C1177" s="2" t="s">
        <v>76</v>
      </c>
      <c r="D1177" s="2" t="s">
        <v>3</v>
      </c>
      <c r="E1177" s="1">
        <f t="shared" si="102"/>
        <v>3</v>
      </c>
      <c r="F1177" s="1">
        <v>3</v>
      </c>
      <c r="G1177" s="1"/>
    </row>
    <row r="1178" spans="1:7" ht="105" customHeight="1">
      <c r="A1178" s="14" t="s">
        <v>77</v>
      </c>
      <c r="B1178" s="14" t="s">
        <v>757</v>
      </c>
      <c r="C1178" s="14" t="s">
        <v>78</v>
      </c>
      <c r="D1178" s="14"/>
      <c r="E1178" s="3">
        <f t="shared" si="102"/>
        <v>3</v>
      </c>
      <c r="F1178" s="3">
        <f>F1179</f>
        <v>3</v>
      </c>
      <c r="G1178" s="3">
        <f>G1179</f>
        <v>0</v>
      </c>
    </row>
    <row r="1179" spans="1:7" ht="22.5" customHeight="1">
      <c r="A1179" s="2" t="s">
        <v>55</v>
      </c>
      <c r="B1179" s="2" t="s">
        <v>757</v>
      </c>
      <c r="C1179" s="2" t="s">
        <v>79</v>
      </c>
      <c r="D1179" s="2"/>
      <c r="E1179" s="1">
        <f t="shared" si="102"/>
        <v>3</v>
      </c>
      <c r="F1179" s="1">
        <f>F1180</f>
        <v>3</v>
      </c>
      <c r="G1179" s="1">
        <f>G1180</f>
        <v>0</v>
      </c>
    </row>
    <row r="1180" spans="1:7" ht="162" customHeight="1">
      <c r="A1180" s="19" t="s">
        <v>7</v>
      </c>
      <c r="B1180" s="2" t="s">
        <v>757</v>
      </c>
      <c r="C1180" s="2" t="s">
        <v>79</v>
      </c>
      <c r="D1180" s="2" t="s">
        <v>3</v>
      </c>
      <c r="E1180" s="1">
        <f t="shared" si="102"/>
        <v>3</v>
      </c>
      <c r="F1180" s="1">
        <v>3</v>
      </c>
      <c r="G1180" s="1"/>
    </row>
    <row r="1181" spans="1:7" ht="90.75" customHeight="1">
      <c r="A1181" s="17" t="s">
        <v>964</v>
      </c>
      <c r="B1181" s="14" t="s">
        <v>757</v>
      </c>
      <c r="C1181" s="14" t="s">
        <v>80</v>
      </c>
      <c r="D1181" s="14"/>
      <c r="E1181" s="3">
        <f t="shared" si="102"/>
        <v>311469</v>
      </c>
      <c r="F1181" s="3">
        <f>F1182+F1197</f>
        <v>149478</v>
      </c>
      <c r="G1181" s="3">
        <f>G1182+G1197</f>
        <v>161991</v>
      </c>
    </row>
    <row r="1182" spans="1:7" ht="61.5" customHeight="1">
      <c r="A1182" s="17" t="s">
        <v>81</v>
      </c>
      <c r="B1182" s="14" t="s">
        <v>757</v>
      </c>
      <c r="C1182" s="14" t="s">
        <v>82</v>
      </c>
      <c r="D1182" s="14"/>
      <c r="E1182" s="3">
        <f aca="true" t="shared" si="103" ref="E1182:E1236">F1182+G1182</f>
        <v>143374</v>
      </c>
      <c r="F1182" s="3">
        <f>F1183+F1189+F1192</f>
        <v>140674</v>
      </c>
      <c r="G1182" s="3">
        <f>G1183+G1189+G1192</f>
        <v>2700</v>
      </c>
    </row>
    <row r="1183" spans="1:7" ht="150" customHeight="1">
      <c r="A1183" s="24" t="s">
        <v>83</v>
      </c>
      <c r="B1183" s="14" t="s">
        <v>757</v>
      </c>
      <c r="C1183" s="14" t="s">
        <v>84</v>
      </c>
      <c r="D1183" s="14"/>
      <c r="E1183" s="3">
        <f t="shared" si="103"/>
        <v>10141</v>
      </c>
      <c r="F1183" s="3">
        <f>F1184</f>
        <v>10141</v>
      </c>
      <c r="G1183" s="3">
        <f>G1184</f>
        <v>0</v>
      </c>
    </row>
    <row r="1184" spans="1:7" ht="21" customHeight="1">
      <c r="A1184" s="11" t="s">
        <v>55</v>
      </c>
      <c r="B1184" s="2" t="s">
        <v>757</v>
      </c>
      <c r="C1184" s="2" t="s">
        <v>85</v>
      </c>
      <c r="D1184" s="2"/>
      <c r="E1184" s="1">
        <f t="shared" si="103"/>
        <v>10141</v>
      </c>
      <c r="F1184" s="1">
        <f>F1186+F1188+F1185+F1187</f>
        <v>10141</v>
      </c>
      <c r="G1184" s="1">
        <f>G1186+G1188</f>
        <v>0</v>
      </c>
    </row>
    <row r="1185" spans="1:7" ht="164.25" customHeight="1">
      <c r="A1185" s="19" t="s">
        <v>7</v>
      </c>
      <c r="B1185" s="2" t="s">
        <v>757</v>
      </c>
      <c r="C1185" s="2" t="s">
        <v>85</v>
      </c>
      <c r="D1185" s="2" t="s">
        <v>3</v>
      </c>
      <c r="E1185" s="1">
        <f>F1185+G1185</f>
        <v>811</v>
      </c>
      <c r="F1185" s="1">
        <v>811</v>
      </c>
      <c r="G1185" s="1"/>
    </row>
    <row r="1186" spans="1:7" ht="57.75" customHeight="1">
      <c r="A1186" s="2" t="s">
        <v>8</v>
      </c>
      <c r="B1186" s="2" t="s">
        <v>757</v>
      </c>
      <c r="C1186" s="2" t="s">
        <v>85</v>
      </c>
      <c r="D1186" s="2" t="s">
        <v>4</v>
      </c>
      <c r="E1186" s="1">
        <f t="shared" si="103"/>
        <v>459</v>
      </c>
      <c r="F1186" s="1">
        <v>459</v>
      </c>
      <c r="G1186" s="1"/>
    </row>
    <row r="1187" spans="1:7" ht="48.75" customHeight="1">
      <c r="A1187" s="10" t="s">
        <v>11</v>
      </c>
      <c r="B1187" s="2" t="s">
        <v>757</v>
      </c>
      <c r="C1187" s="2" t="s">
        <v>85</v>
      </c>
      <c r="D1187" s="2" t="s">
        <v>12</v>
      </c>
      <c r="E1187" s="1">
        <f t="shared" si="103"/>
        <v>900</v>
      </c>
      <c r="F1187" s="1">
        <v>900</v>
      </c>
      <c r="G1187" s="1"/>
    </row>
    <row r="1188" spans="1:7" ht="93" customHeight="1">
      <c r="A1188" s="2" t="s">
        <v>9</v>
      </c>
      <c r="B1188" s="2" t="s">
        <v>757</v>
      </c>
      <c r="C1188" s="2" t="s">
        <v>85</v>
      </c>
      <c r="D1188" s="2" t="s">
        <v>10</v>
      </c>
      <c r="E1188" s="1">
        <f t="shared" si="103"/>
        <v>7971</v>
      </c>
      <c r="F1188" s="1">
        <v>7971</v>
      </c>
      <c r="G1188" s="1"/>
    </row>
    <row r="1189" spans="1:7" ht="98.25" customHeight="1">
      <c r="A1189" s="24" t="s">
        <v>86</v>
      </c>
      <c r="B1189" s="14" t="s">
        <v>757</v>
      </c>
      <c r="C1189" s="14" t="s">
        <v>87</v>
      </c>
      <c r="D1189" s="14"/>
      <c r="E1189" s="3">
        <f t="shared" si="103"/>
        <v>396</v>
      </c>
      <c r="F1189" s="3">
        <f>F1190</f>
        <v>396</v>
      </c>
      <c r="G1189" s="3">
        <f>G1190</f>
        <v>0</v>
      </c>
    </row>
    <row r="1190" spans="1:7" ht="105.75" customHeight="1">
      <c r="A1190" s="11" t="s">
        <v>89</v>
      </c>
      <c r="B1190" s="2" t="s">
        <v>757</v>
      </c>
      <c r="C1190" s="2" t="s">
        <v>90</v>
      </c>
      <c r="D1190" s="2"/>
      <c r="E1190" s="1">
        <f>F1190+G1190</f>
        <v>396</v>
      </c>
      <c r="F1190" s="1">
        <f>F1191</f>
        <v>396</v>
      </c>
      <c r="G1190" s="1">
        <f>G1191</f>
        <v>0</v>
      </c>
    </row>
    <row r="1191" spans="1:7" ht="50.25" customHeight="1">
      <c r="A1191" s="10" t="s">
        <v>11</v>
      </c>
      <c r="B1191" s="2" t="s">
        <v>757</v>
      </c>
      <c r="C1191" s="2" t="s">
        <v>90</v>
      </c>
      <c r="D1191" s="2" t="s">
        <v>12</v>
      </c>
      <c r="E1191" s="1">
        <f t="shared" si="103"/>
        <v>396</v>
      </c>
      <c r="F1191" s="1">
        <v>396</v>
      </c>
      <c r="G1191" s="1"/>
    </row>
    <row r="1192" spans="1:7" ht="117" customHeight="1">
      <c r="A1192" s="24" t="s">
        <v>743</v>
      </c>
      <c r="B1192" s="14" t="s">
        <v>757</v>
      </c>
      <c r="C1192" s="14" t="s">
        <v>91</v>
      </c>
      <c r="D1192" s="14"/>
      <c r="E1192" s="3">
        <f>F1192+G1192</f>
        <v>132837</v>
      </c>
      <c r="F1192" s="3">
        <f>F1193+F1195</f>
        <v>130137</v>
      </c>
      <c r="G1192" s="3">
        <f>G1193+G1195</f>
        <v>2700</v>
      </c>
    </row>
    <row r="1193" spans="1:7" ht="81.75" customHeight="1">
      <c r="A1193" s="11" t="s">
        <v>44</v>
      </c>
      <c r="B1193" s="2" t="s">
        <v>757</v>
      </c>
      <c r="C1193" s="2" t="s">
        <v>92</v>
      </c>
      <c r="D1193" s="2"/>
      <c r="E1193" s="1">
        <f t="shared" si="103"/>
        <v>130137</v>
      </c>
      <c r="F1193" s="1">
        <f>F1194</f>
        <v>130137</v>
      </c>
      <c r="G1193" s="1">
        <f>G1194</f>
        <v>0</v>
      </c>
    </row>
    <row r="1194" spans="1:7" ht="93" customHeight="1">
      <c r="A1194" s="2" t="s">
        <v>9</v>
      </c>
      <c r="B1194" s="2" t="s">
        <v>757</v>
      </c>
      <c r="C1194" s="2" t="s">
        <v>92</v>
      </c>
      <c r="D1194" s="2" t="s">
        <v>10</v>
      </c>
      <c r="E1194" s="1">
        <f t="shared" si="103"/>
        <v>130137</v>
      </c>
      <c r="F1194" s="1">
        <f>133719-2700-228+104-758</f>
        <v>130137</v>
      </c>
      <c r="G1194" s="1"/>
    </row>
    <row r="1195" spans="1:7" ht="103.5" customHeight="1">
      <c r="A1195" s="2" t="s">
        <v>1085</v>
      </c>
      <c r="B1195" s="2" t="s">
        <v>757</v>
      </c>
      <c r="C1195" s="2" t="s">
        <v>1035</v>
      </c>
      <c r="D1195" s="2"/>
      <c r="E1195" s="1">
        <f t="shared" si="103"/>
        <v>2700</v>
      </c>
      <c r="F1195" s="1">
        <f>F1196</f>
        <v>0</v>
      </c>
      <c r="G1195" s="1">
        <f>G1196</f>
        <v>2700</v>
      </c>
    </row>
    <row r="1196" spans="1:7" ht="93" customHeight="1">
      <c r="A1196" s="2" t="s">
        <v>9</v>
      </c>
      <c r="B1196" s="2" t="s">
        <v>757</v>
      </c>
      <c r="C1196" s="2" t="s">
        <v>1035</v>
      </c>
      <c r="D1196" s="2" t="s">
        <v>10</v>
      </c>
      <c r="E1196" s="1">
        <f t="shared" si="103"/>
        <v>2700</v>
      </c>
      <c r="F1196" s="1"/>
      <c r="G1196" s="1">
        <v>2700</v>
      </c>
    </row>
    <row r="1197" spans="1:7" ht="66.75" customHeight="1">
      <c r="A1197" s="14" t="s">
        <v>814</v>
      </c>
      <c r="B1197" s="14" t="s">
        <v>757</v>
      </c>
      <c r="C1197" s="14" t="s">
        <v>816</v>
      </c>
      <c r="D1197" s="14"/>
      <c r="E1197" s="3">
        <f t="shared" si="103"/>
        <v>168095</v>
      </c>
      <c r="F1197" s="3">
        <f>F1198</f>
        <v>8804</v>
      </c>
      <c r="G1197" s="3">
        <f>G1198</f>
        <v>159291</v>
      </c>
    </row>
    <row r="1198" spans="1:7" ht="93" customHeight="1">
      <c r="A1198" s="14" t="s">
        <v>815</v>
      </c>
      <c r="B1198" s="14" t="s">
        <v>757</v>
      </c>
      <c r="C1198" s="14" t="s">
        <v>817</v>
      </c>
      <c r="D1198" s="14"/>
      <c r="E1198" s="3">
        <f t="shared" si="103"/>
        <v>168095</v>
      </c>
      <c r="F1198" s="3">
        <f>F1199+F1201+F1203</f>
        <v>8804</v>
      </c>
      <c r="G1198" s="3">
        <f>G1199+G1201+G1203</f>
        <v>159291</v>
      </c>
    </row>
    <row r="1199" spans="1:7" ht="30" customHeight="1">
      <c r="A1199" s="2" t="s">
        <v>39</v>
      </c>
      <c r="B1199" s="2" t="s">
        <v>757</v>
      </c>
      <c r="C1199" s="2" t="s">
        <v>818</v>
      </c>
      <c r="D1199" s="2"/>
      <c r="E1199" s="1">
        <f t="shared" si="103"/>
        <v>420</v>
      </c>
      <c r="F1199" s="1">
        <f>F1200</f>
        <v>420</v>
      </c>
      <c r="G1199" s="1">
        <f>G1200</f>
        <v>0</v>
      </c>
    </row>
    <row r="1200" spans="1:7" ht="65.25" customHeight="1">
      <c r="A1200" s="2" t="s">
        <v>8</v>
      </c>
      <c r="B1200" s="2" t="s">
        <v>757</v>
      </c>
      <c r="C1200" s="2" t="s">
        <v>818</v>
      </c>
      <c r="D1200" s="2" t="s">
        <v>4</v>
      </c>
      <c r="E1200" s="1">
        <f t="shared" si="103"/>
        <v>420</v>
      </c>
      <c r="F1200" s="1">
        <v>420</v>
      </c>
      <c r="G1200" s="1"/>
    </row>
    <row r="1201" spans="1:7" ht="132" customHeight="1">
      <c r="A1201" s="2" t="s">
        <v>844</v>
      </c>
      <c r="B1201" s="2" t="s">
        <v>757</v>
      </c>
      <c r="C1201" s="2" t="s">
        <v>915</v>
      </c>
      <c r="D1201" s="2"/>
      <c r="E1201" s="1">
        <f t="shared" si="103"/>
        <v>159291</v>
      </c>
      <c r="F1201" s="1">
        <f>F1202</f>
        <v>0</v>
      </c>
      <c r="G1201" s="1">
        <f>G1202</f>
        <v>159291</v>
      </c>
    </row>
    <row r="1202" spans="1:7" ht="61.5" customHeight="1">
      <c r="A1202" s="2" t="s">
        <v>8</v>
      </c>
      <c r="B1202" s="2" t="s">
        <v>757</v>
      </c>
      <c r="C1202" s="2" t="s">
        <v>915</v>
      </c>
      <c r="D1202" s="2" t="s">
        <v>4</v>
      </c>
      <c r="E1202" s="1">
        <f t="shared" si="103"/>
        <v>159291</v>
      </c>
      <c r="F1202" s="1"/>
      <c r="G1202" s="1">
        <v>159291</v>
      </c>
    </row>
    <row r="1203" spans="1:7" ht="132.75" customHeight="1">
      <c r="A1203" s="2" t="s">
        <v>844</v>
      </c>
      <c r="B1203" s="2" t="s">
        <v>757</v>
      </c>
      <c r="C1203" s="2" t="s">
        <v>916</v>
      </c>
      <c r="D1203" s="2"/>
      <c r="E1203" s="1">
        <f t="shared" si="103"/>
        <v>8384</v>
      </c>
      <c r="F1203" s="1">
        <f>F1204</f>
        <v>8384</v>
      </c>
      <c r="G1203" s="1">
        <f>G1204</f>
        <v>0</v>
      </c>
    </row>
    <row r="1204" spans="1:7" ht="58.5" customHeight="1">
      <c r="A1204" s="2" t="s">
        <v>8</v>
      </c>
      <c r="B1204" s="2" t="s">
        <v>757</v>
      </c>
      <c r="C1204" s="2" t="s">
        <v>916</v>
      </c>
      <c r="D1204" s="2" t="s">
        <v>4</v>
      </c>
      <c r="E1204" s="1">
        <f t="shared" si="103"/>
        <v>8384</v>
      </c>
      <c r="F1204" s="1">
        <v>8384</v>
      </c>
      <c r="G1204" s="1"/>
    </row>
    <row r="1205" spans="1:7" ht="30.75" customHeight="1">
      <c r="A1205" s="14" t="s">
        <v>1119</v>
      </c>
      <c r="B1205" s="14" t="s">
        <v>1122</v>
      </c>
      <c r="C1205" s="14"/>
      <c r="D1205" s="14"/>
      <c r="E1205" s="3">
        <f t="shared" si="103"/>
        <v>8822</v>
      </c>
      <c r="F1205" s="3">
        <f aca="true" t="shared" si="104" ref="F1205:G1209">F1206</f>
        <v>882</v>
      </c>
      <c r="G1205" s="3">
        <f t="shared" si="104"/>
        <v>7940</v>
      </c>
    </row>
    <row r="1206" spans="1:7" ht="112.5" customHeight="1">
      <c r="A1206" s="17" t="s">
        <v>964</v>
      </c>
      <c r="B1206" s="14" t="s">
        <v>1122</v>
      </c>
      <c r="C1206" s="14" t="s">
        <v>80</v>
      </c>
      <c r="D1206" s="14"/>
      <c r="E1206" s="3">
        <f t="shared" si="103"/>
        <v>8822</v>
      </c>
      <c r="F1206" s="3">
        <f t="shared" si="104"/>
        <v>882</v>
      </c>
      <c r="G1206" s="3">
        <f t="shared" si="104"/>
        <v>7940</v>
      </c>
    </row>
    <row r="1207" spans="1:7" ht="66" customHeight="1">
      <c r="A1207" s="17" t="s">
        <v>81</v>
      </c>
      <c r="B1207" s="14" t="s">
        <v>1122</v>
      </c>
      <c r="C1207" s="14" t="s">
        <v>82</v>
      </c>
      <c r="D1207" s="14"/>
      <c r="E1207" s="3">
        <f t="shared" si="103"/>
        <v>8822</v>
      </c>
      <c r="F1207" s="3">
        <f t="shared" si="104"/>
        <v>882</v>
      </c>
      <c r="G1207" s="3">
        <f t="shared" si="104"/>
        <v>7940</v>
      </c>
    </row>
    <row r="1208" spans="1:7" ht="71.25" customHeight="1">
      <c r="A1208" s="24" t="s">
        <v>1120</v>
      </c>
      <c r="B1208" s="14" t="s">
        <v>1122</v>
      </c>
      <c r="C1208" s="14" t="s">
        <v>1123</v>
      </c>
      <c r="D1208" s="14"/>
      <c r="E1208" s="3">
        <f t="shared" si="103"/>
        <v>8822</v>
      </c>
      <c r="F1208" s="3">
        <f>F1209+F1211</f>
        <v>882</v>
      </c>
      <c r="G1208" s="3">
        <f>G1209+G1211</f>
        <v>7940</v>
      </c>
    </row>
    <row r="1209" spans="1:7" ht="119.25" customHeight="1">
      <c r="A1209" s="2" t="s">
        <v>1121</v>
      </c>
      <c r="B1209" s="2" t="s">
        <v>1122</v>
      </c>
      <c r="C1209" s="2" t="s">
        <v>1124</v>
      </c>
      <c r="D1209" s="2"/>
      <c r="E1209" s="1">
        <f t="shared" si="103"/>
        <v>1244</v>
      </c>
      <c r="F1209" s="1">
        <f t="shared" si="104"/>
        <v>124</v>
      </c>
      <c r="G1209" s="1">
        <f t="shared" si="104"/>
        <v>1120</v>
      </c>
    </row>
    <row r="1210" spans="1:7" ht="82.5">
      <c r="A1210" s="2" t="s">
        <v>9</v>
      </c>
      <c r="B1210" s="2" t="s">
        <v>1122</v>
      </c>
      <c r="C1210" s="2" t="s">
        <v>1124</v>
      </c>
      <c r="D1210" s="2" t="s">
        <v>10</v>
      </c>
      <c r="E1210" s="1">
        <f t="shared" si="103"/>
        <v>1244</v>
      </c>
      <c r="F1210" s="1">
        <f>228-104</f>
        <v>124</v>
      </c>
      <c r="G1210" s="1">
        <f>2053-933</f>
        <v>1120</v>
      </c>
    </row>
    <row r="1211" spans="1:7" ht="102.75" customHeight="1">
      <c r="A1211" s="2" t="s">
        <v>1163</v>
      </c>
      <c r="B1211" s="2" t="s">
        <v>1122</v>
      </c>
      <c r="C1211" s="2" t="s">
        <v>1164</v>
      </c>
      <c r="D1211" s="2"/>
      <c r="E1211" s="1">
        <f t="shared" si="103"/>
        <v>7578</v>
      </c>
      <c r="F1211" s="1">
        <f>F1212</f>
        <v>758</v>
      </c>
      <c r="G1211" s="1">
        <f>G1212</f>
        <v>6820</v>
      </c>
    </row>
    <row r="1212" spans="1:7" ht="82.5">
      <c r="A1212" s="2" t="s">
        <v>9</v>
      </c>
      <c r="B1212" s="2" t="s">
        <v>1122</v>
      </c>
      <c r="C1212" s="2" t="s">
        <v>1164</v>
      </c>
      <c r="D1212" s="2" t="s">
        <v>10</v>
      </c>
      <c r="E1212" s="1">
        <f t="shared" si="103"/>
        <v>7578</v>
      </c>
      <c r="F1212" s="1">
        <v>758</v>
      </c>
      <c r="G1212" s="1">
        <f>6547+273</f>
        <v>6820</v>
      </c>
    </row>
    <row r="1213" spans="1:7" ht="62.25" customHeight="1">
      <c r="A1213" s="14" t="s">
        <v>23</v>
      </c>
      <c r="B1213" s="14" t="s">
        <v>24</v>
      </c>
      <c r="C1213" s="14"/>
      <c r="D1213" s="14"/>
      <c r="E1213" s="3">
        <f t="shared" si="103"/>
        <v>8238</v>
      </c>
      <c r="F1213" s="3">
        <f>F1215</f>
        <v>8238</v>
      </c>
      <c r="G1213" s="3">
        <f>G1215</f>
        <v>0</v>
      </c>
    </row>
    <row r="1214" spans="1:7" ht="90.75" customHeight="1">
      <c r="A1214" s="17" t="s">
        <v>964</v>
      </c>
      <c r="B1214" s="14" t="s">
        <v>24</v>
      </c>
      <c r="C1214" s="14" t="s">
        <v>80</v>
      </c>
      <c r="D1214" s="14"/>
      <c r="E1214" s="3">
        <f>F1214+G1214</f>
        <v>8238</v>
      </c>
      <c r="F1214" s="3">
        <f>F1215</f>
        <v>8238</v>
      </c>
      <c r="G1214" s="3">
        <f>G1215</f>
        <v>0</v>
      </c>
    </row>
    <row r="1215" spans="1:7" ht="130.5" customHeight="1">
      <c r="A1215" s="17" t="s">
        <v>986</v>
      </c>
      <c r="B1215" s="14" t="s">
        <v>24</v>
      </c>
      <c r="C1215" s="14" t="s">
        <v>93</v>
      </c>
      <c r="D1215" s="14"/>
      <c r="E1215" s="3">
        <f t="shared" si="103"/>
        <v>8238</v>
      </c>
      <c r="F1215" s="3">
        <f>F1216+F1220</f>
        <v>8238</v>
      </c>
      <c r="G1215" s="3">
        <f>G1216+G1220</f>
        <v>0</v>
      </c>
    </row>
    <row r="1216" spans="1:7" ht="94.5" customHeight="1">
      <c r="A1216" s="24" t="s">
        <v>96</v>
      </c>
      <c r="B1216" s="14" t="s">
        <v>24</v>
      </c>
      <c r="C1216" s="14" t="s">
        <v>94</v>
      </c>
      <c r="D1216" s="14"/>
      <c r="E1216" s="3">
        <f t="shared" si="103"/>
        <v>3993</v>
      </c>
      <c r="F1216" s="3">
        <f>F1217</f>
        <v>3993</v>
      </c>
      <c r="G1216" s="3">
        <f>G1217</f>
        <v>0</v>
      </c>
    </row>
    <row r="1217" spans="1:7" ht="69.75" customHeight="1">
      <c r="A1217" s="11" t="s">
        <v>65</v>
      </c>
      <c r="B1217" s="2" t="s">
        <v>24</v>
      </c>
      <c r="C1217" s="2" t="s">
        <v>95</v>
      </c>
      <c r="D1217" s="2"/>
      <c r="E1217" s="1">
        <f t="shared" si="103"/>
        <v>3993</v>
      </c>
      <c r="F1217" s="1">
        <f>F1218+F1219</f>
        <v>3993</v>
      </c>
      <c r="G1217" s="1">
        <f>G1218+G1219</f>
        <v>0</v>
      </c>
    </row>
    <row r="1218" spans="1:7" ht="169.5" customHeight="1">
      <c r="A1218" s="19" t="s">
        <v>7</v>
      </c>
      <c r="B1218" s="2" t="s">
        <v>24</v>
      </c>
      <c r="C1218" s="2" t="s">
        <v>95</v>
      </c>
      <c r="D1218" s="2" t="s">
        <v>3</v>
      </c>
      <c r="E1218" s="1">
        <f t="shared" si="103"/>
        <v>3914</v>
      </c>
      <c r="F1218" s="1">
        <v>3914</v>
      </c>
      <c r="G1218" s="1"/>
    </row>
    <row r="1219" spans="1:7" ht="55.5" customHeight="1">
      <c r="A1219" s="2" t="s">
        <v>8</v>
      </c>
      <c r="B1219" s="2" t="s">
        <v>24</v>
      </c>
      <c r="C1219" s="2" t="s">
        <v>95</v>
      </c>
      <c r="D1219" s="2" t="s">
        <v>4</v>
      </c>
      <c r="E1219" s="1">
        <f t="shared" si="103"/>
        <v>79</v>
      </c>
      <c r="F1219" s="1">
        <v>79</v>
      </c>
      <c r="G1219" s="1"/>
    </row>
    <row r="1220" spans="1:7" ht="81" customHeight="1">
      <c r="A1220" s="24" t="s">
        <v>461</v>
      </c>
      <c r="B1220" s="14" t="s">
        <v>24</v>
      </c>
      <c r="C1220" s="14" t="s">
        <v>97</v>
      </c>
      <c r="D1220" s="14"/>
      <c r="E1220" s="3">
        <f t="shared" si="103"/>
        <v>4245</v>
      </c>
      <c r="F1220" s="3">
        <f>F1221</f>
        <v>4245</v>
      </c>
      <c r="G1220" s="3">
        <f>G1221</f>
        <v>0</v>
      </c>
    </row>
    <row r="1221" spans="1:7" ht="81.75" customHeight="1">
      <c r="A1221" s="11" t="s">
        <v>44</v>
      </c>
      <c r="B1221" s="2" t="s">
        <v>24</v>
      </c>
      <c r="C1221" s="2" t="s">
        <v>98</v>
      </c>
      <c r="D1221" s="2"/>
      <c r="E1221" s="1">
        <f t="shared" si="103"/>
        <v>4245</v>
      </c>
      <c r="F1221" s="1">
        <f>F1222+F1223</f>
        <v>4245</v>
      </c>
      <c r="G1221" s="1">
        <f>G1222+G1223</f>
        <v>0</v>
      </c>
    </row>
    <row r="1222" spans="1:7" ht="159" customHeight="1">
      <c r="A1222" s="19" t="s">
        <v>7</v>
      </c>
      <c r="B1222" s="2" t="s">
        <v>24</v>
      </c>
      <c r="C1222" s="2" t="s">
        <v>98</v>
      </c>
      <c r="D1222" s="2" t="s">
        <v>3</v>
      </c>
      <c r="E1222" s="1">
        <f t="shared" si="103"/>
        <v>3783</v>
      </c>
      <c r="F1222" s="1">
        <v>3783</v>
      </c>
      <c r="G1222" s="1"/>
    </row>
    <row r="1223" spans="1:7" ht="68.25" customHeight="1">
      <c r="A1223" s="2" t="s">
        <v>8</v>
      </c>
      <c r="B1223" s="2" t="s">
        <v>24</v>
      </c>
      <c r="C1223" s="2" t="s">
        <v>98</v>
      </c>
      <c r="D1223" s="2" t="s">
        <v>4</v>
      </c>
      <c r="E1223" s="1">
        <f t="shared" si="103"/>
        <v>462</v>
      </c>
      <c r="F1223" s="1">
        <v>462</v>
      </c>
      <c r="G1223" s="1"/>
    </row>
    <row r="1224" spans="1:7" ht="41.25" customHeight="1">
      <c r="A1224" s="14" t="s">
        <v>647</v>
      </c>
      <c r="B1224" s="14" t="s">
        <v>646</v>
      </c>
      <c r="C1224" s="14"/>
      <c r="D1224" s="14"/>
      <c r="E1224" s="3">
        <f>F1224+G1224</f>
        <v>13020</v>
      </c>
      <c r="F1224" s="3">
        <f>F1225</f>
        <v>13020</v>
      </c>
      <c r="G1224" s="3">
        <f>G1225</f>
        <v>0</v>
      </c>
    </row>
    <row r="1225" spans="1:7" ht="39.75" customHeight="1">
      <c r="A1225" s="14" t="s">
        <v>457</v>
      </c>
      <c r="B1225" s="14" t="s">
        <v>458</v>
      </c>
      <c r="C1225" s="14"/>
      <c r="D1225" s="14"/>
      <c r="E1225" s="3">
        <f t="shared" si="103"/>
        <v>13020</v>
      </c>
      <c r="F1225" s="3">
        <f>F1226</f>
        <v>13020</v>
      </c>
      <c r="G1225" s="3">
        <f aca="true" t="shared" si="105" ref="F1225:G1228">G1226</f>
        <v>0</v>
      </c>
    </row>
    <row r="1226" spans="1:7" ht="150.75" customHeight="1">
      <c r="A1226" s="17" t="s">
        <v>952</v>
      </c>
      <c r="B1226" s="14" t="s">
        <v>458</v>
      </c>
      <c r="C1226" s="14" t="s">
        <v>414</v>
      </c>
      <c r="D1226" s="14"/>
      <c r="E1226" s="3">
        <f t="shared" si="103"/>
        <v>13020</v>
      </c>
      <c r="F1226" s="3">
        <f>F1227</f>
        <v>13020</v>
      </c>
      <c r="G1226" s="3">
        <f t="shared" si="105"/>
        <v>0</v>
      </c>
    </row>
    <row r="1227" spans="1:7" ht="123.75" customHeight="1">
      <c r="A1227" s="17" t="s">
        <v>459</v>
      </c>
      <c r="B1227" s="14" t="s">
        <v>458</v>
      </c>
      <c r="C1227" s="14" t="s">
        <v>460</v>
      </c>
      <c r="D1227" s="14"/>
      <c r="E1227" s="3">
        <f t="shared" si="103"/>
        <v>13020</v>
      </c>
      <c r="F1227" s="3">
        <f>F1228</f>
        <v>13020</v>
      </c>
      <c r="G1227" s="3">
        <f>G1228</f>
        <v>0</v>
      </c>
    </row>
    <row r="1228" spans="1:7" ht="78.75" customHeight="1">
      <c r="A1228" s="14" t="s">
        <v>791</v>
      </c>
      <c r="B1228" s="14" t="s">
        <v>458</v>
      </c>
      <c r="C1228" s="14" t="s">
        <v>789</v>
      </c>
      <c r="D1228" s="14"/>
      <c r="E1228" s="3">
        <f t="shared" si="103"/>
        <v>13020</v>
      </c>
      <c r="F1228" s="3">
        <f t="shared" si="105"/>
        <v>13020</v>
      </c>
      <c r="G1228" s="3">
        <f t="shared" si="105"/>
        <v>0</v>
      </c>
    </row>
    <row r="1229" spans="1:7" ht="81.75" customHeight="1">
      <c r="A1229" s="19" t="s">
        <v>37</v>
      </c>
      <c r="B1229" s="2" t="s">
        <v>458</v>
      </c>
      <c r="C1229" s="2" t="s">
        <v>790</v>
      </c>
      <c r="D1229" s="2"/>
      <c r="E1229" s="1">
        <f t="shared" si="103"/>
        <v>13020</v>
      </c>
      <c r="F1229" s="1">
        <f>F1230</f>
        <v>13020</v>
      </c>
      <c r="G1229" s="1">
        <f>G1230</f>
        <v>0</v>
      </c>
    </row>
    <row r="1230" spans="1:7" ht="93" customHeight="1">
      <c r="A1230" s="2" t="s">
        <v>9</v>
      </c>
      <c r="B1230" s="2" t="s">
        <v>458</v>
      </c>
      <c r="C1230" s="2" t="s">
        <v>790</v>
      </c>
      <c r="D1230" s="2" t="s">
        <v>10</v>
      </c>
      <c r="E1230" s="1">
        <f t="shared" si="103"/>
        <v>13020</v>
      </c>
      <c r="F1230" s="1">
        <v>13020</v>
      </c>
      <c r="G1230" s="1"/>
    </row>
    <row r="1231" spans="1:7" ht="56.25" customHeight="1">
      <c r="A1231" s="17" t="s">
        <v>691</v>
      </c>
      <c r="B1231" s="14" t="s">
        <v>692</v>
      </c>
      <c r="C1231" s="14"/>
      <c r="D1231" s="14"/>
      <c r="E1231" s="3">
        <f t="shared" si="103"/>
        <v>25320</v>
      </c>
      <c r="F1231" s="3">
        <f>F1232</f>
        <v>25320</v>
      </c>
      <c r="G1231" s="3">
        <f>G1232</f>
        <v>0</v>
      </c>
    </row>
    <row r="1232" spans="1:7" ht="73.5" customHeight="1">
      <c r="A1232" s="17" t="s">
        <v>693</v>
      </c>
      <c r="B1232" s="14" t="s">
        <v>694</v>
      </c>
      <c r="C1232" s="14"/>
      <c r="D1232" s="14"/>
      <c r="E1232" s="3">
        <f t="shared" si="103"/>
        <v>25320</v>
      </c>
      <c r="F1232" s="3">
        <f>F1234</f>
        <v>25320</v>
      </c>
      <c r="G1232" s="3">
        <f>G1234</f>
        <v>0</v>
      </c>
    </row>
    <row r="1233" spans="1:7" ht="21.75" customHeight="1">
      <c r="A1233" s="17" t="s">
        <v>373</v>
      </c>
      <c r="B1233" s="14" t="s">
        <v>694</v>
      </c>
      <c r="C1233" s="14" t="s">
        <v>374</v>
      </c>
      <c r="D1233" s="14"/>
      <c r="E1233" s="3">
        <f t="shared" si="103"/>
        <v>25320</v>
      </c>
      <c r="F1233" s="3">
        <f>F1235</f>
        <v>25320</v>
      </c>
      <c r="G1233" s="3"/>
    </row>
    <row r="1234" spans="1:7" ht="100.5" customHeight="1">
      <c r="A1234" s="17" t="s">
        <v>375</v>
      </c>
      <c r="B1234" s="14" t="s">
        <v>694</v>
      </c>
      <c r="C1234" s="14" t="s">
        <v>376</v>
      </c>
      <c r="D1234" s="14"/>
      <c r="E1234" s="3">
        <f t="shared" si="103"/>
        <v>25320</v>
      </c>
      <c r="F1234" s="3">
        <f>F1235</f>
        <v>25320</v>
      </c>
      <c r="G1234" s="3">
        <f>G1235</f>
        <v>0</v>
      </c>
    </row>
    <row r="1235" spans="1:7" ht="40.5" customHeight="1">
      <c r="A1235" s="19" t="s">
        <v>695</v>
      </c>
      <c r="B1235" s="2" t="s">
        <v>694</v>
      </c>
      <c r="C1235" s="2" t="s">
        <v>696</v>
      </c>
      <c r="D1235" s="2"/>
      <c r="E1235" s="1">
        <f t="shared" si="103"/>
        <v>25320</v>
      </c>
      <c r="F1235" s="1">
        <f>F1236</f>
        <v>25320</v>
      </c>
      <c r="G1235" s="1">
        <f>G1236</f>
        <v>0</v>
      </c>
    </row>
    <row r="1236" spans="1:7" ht="59.25" customHeight="1">
      <c r="A1236" s="19" t="s">
        <v>697</v>
      </c>
      <c r="B1236" s="2" t="s">
        <v>694</v>
      </c>
      <c r="C1236" s="2" t="s">
        <v>696</v>
      </c>
      <c r="D1236" s="2" t="s">
        <v>698</v>
      </c>
      <c r="E1236" s="1">
        <f t="shared" si="103"/>
        <v>25320</v>
      </c>
      <c r="F1236" s="1">
        <f>350+24970</f>
        <v>25320</v>
      </c>
      <c r="G1236" s="1"/>
    </row>
    <row r="1237" spans="1:7" ht="24" customHeight="1">
      <c r="A1237" s="17" t="s">
        <v>25</v>
      </c>
      <c r="B1237" s="14"/>
      <c r="C1237" s="14"/>
      <c r="D1237" s="14"/>
      <c r="E1237" s="3">
        <f>F1237+G1237</f>
        <v>9078193</v>
      </c>
      <c r="F1237" s="3">
        <f>F151+F182+F326+F421+F430+F672+F793+F800+F1168+F1224+F1231+F145+F12</f>
        <v>3356736</v>
      </c>
      <c r="G1237" s="3">
        <f>G151+G182+G326+G421+G430+G672+G793+G800+G1168+G1224+G1231+G145+G12</f>
        <v>5721457</v>
      </c>
    </row>
    <row r="1238" spans="1:7" s="9" customFormat="1" ht="16.5">
      <c r="A1238" s="17" t="s">
        <v>26</v>
      </c>
      <c r="B1238" s="14"/>
      <c r="C1238" s="14"/>
      <c r="D1238" s="14"/>
      <c r="E1238" s="3">
        <f>-302179-2050</f>
        <v>-304229</v>
      </c>
      <c r="F1238" s="3"/>
      <c r="G1238" s="3"/>
    </row>
    <row r="1239" spans="6:7" s="9" customFormat="1" ht="12.75">
      <c r="F1239" s="6"/>
      <c r="G1239" s="6"/>
    </row>
  </sheetData>
  <sheetProtection/>
  <mergeCells count="2">
    <mergeCell ref="A6:G8"/>
    <mergeCell ref="C5:E5"/>
  </mergeCells>
  <printOptions/>
  <pageMargins left="1.1811023622047245" right="0.5905511811023623" top="0.7874015748031497" bottom="0.7874015748031497" header="0.17" footer="0.3937007874015748"/>
  <pageSetup horizontalDpi="600" verticalDpi="600" orientation="portrait" paperSize="9" r:id="rId1"/>
  <headerFooter differentFirst="1">
    <oddHeader>&amp;C&amp;"Times New Roman,обычный"&amp;12&amp;P</oddHeader>
  </headerFooter>
  <rowBreaks count="2" manualBreakCount="2">
    <brk id="169" max="6" man="1"/>
    <brk id="181"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Елена Метелёва</dc:creator>
  <cp:keywords/>
  <dc:description>POI HSSF rep:2.31.0.138</dc:description>
  <cp:lastModifiedBy>User</cp:lastModifiedBy>
  <cp:lastPrinted>2018-12-21T07:42:46Z</cp:lastPrinted>
  <dcterms:created xsi:type="dcterms:W3CDTF">2013-11-13T16:11:47Z</dcterms:created>
  <dcterms:modified xsi:type="dcterms:W3CDTF">2018-12-21T07:42:49Z</dcterms:modified>
  <cp:category/>
  <cp:version/>
  <cp:contentType/>
  <cp:contentStatus/>
</cp:coreProperties>
</file>