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90" yWindow="65416" windowWidth="6240" windowHeight="11010" activeTab="0"/>
  </bookViews>
  <sheets>
    <sheet name="Приложение 14" sheetId="1" r:id="rId1"/>
  </sheets>
  <definedNames>
    <definedName name="_xlnm.Print_Titles" localSheetId="0">'Приложение 14'!$12:$12</definedName>
    <definedName name="_xlnm.Print_Area" localSheetId="0">'Приложение 14'!$A$1:$G$1033</definedName>
  </definedNames>
  <calcPr fullCalcOnLoad="1"/>
</workbook>
</file>

<file path=xl/sharedStrings.xml><?xml version="1.0" encoding="utf-8"?>
<sst xmlns="http://schemas.openxmlformats.org/spreadsheetml/2006/main" count="2893" uniqueCount="1095">
  <si>
    <t>Наименование показателя</t>
  </si>
  <si>
    <t>0113</t>
  </si>
  <si>
    <t>0409</t>
  </si>
  <si>
    <t>0412</t>
  </si>
  <si>
    <t>0501</t>
  </si>
  <si>
    <t>0503</t>
  </si>
  <si>
    <t>0104</t>
  </si>
  <si>
    <t>0408</t>
  </si>
  <si>
    <t>1004</t>
  </si>
  <si>
    <t>0407</t>
  </si>
  <si>
    <t>0505</t>
  </si>
  <si>
    <t>1003</t>
  </si>
  <si>
    <t>ВСЕГО:</t>
  </si>
  <si>
    <t>Целевая статья</t>
  </si>
  <si>
    <t>Вид рас- хода</t>
  </si>
  <si>
    <t>100</t>
  </si>
  <si>
    <t>200</t>
  </si>
  <si>
    <t>600</t>
  </si>
  <si>
    <t>800</t>
  </si>
  <si>
    <t>300</t>
  </si>
  <si>
    <t>400</t>
  </si>
  <si>
    <t>Предоставление субсидий бюджетным, автономным учреждениям и иным некоммерческим организациям</t>
  </si>
  <si>
    <t>Иные бюджетные ассигнования</t>
  </si>
  <si>
    <t>Закупка товаров, работ и услуг для государственных (муниципальных) нужд</t>
  </si>
  <si>
    <t>Капитальные вложения в объекты государственной (муниципальной) собственности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</si>
  <si>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</si>
  <si>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0707</t>
  </si>
  <si>
    <t>0702</t>
  </si>
  <si>
    <t>0701</t>
  </si>
  <si>
    <t>0309</t>
  </si>
  <si>
    <t>Социальное обеспечение и иные выплаты населению</t>
  </si>
  <si>
    <t>0709</t>
  </si>
  <si>
    <t>0801</t>
  </si>
  <si>
    <t>0804</t>
  </si>
  <si>
    <t>1105</t>
  </si>
  <si>
    <t>1202</t>
  </si>
  <si>
    <t>0410</t>
  </si>
  <si>
    <t>0401</t>
  </si>
  <si>
    <t>0405</t>
  </si>
  <si>
    <t>1006</t>
  </si>
  <si>
    <t>Непрограммная часть</t>
  </si>
  <si>
    <t>0103</t>
  </si>
  <si>
    <t>0107</t>
  </si>
  <si>
    <t>0106</t>
  </si>
  <si>
    <t>Резервные фонды местных администраций</t>
  </si>
  <si>
    <t>0111</t>
  </si>
  <si>
    <t>Обслуживание государственного (муниципального) долга</t>
  </si>
  <si>
    <t>700</t>
  </si>
  <si>
    <t>1301</t>
  </si>
  <si>
    <t>Расходы на содержание представительного органа муниципального образования</t>
  </si>
  <si>
    <t>Расходы на содержание избирательной комиссии муниципального образования</t>
  </si>
  <si>
    <t>Обслуживание муниципального долга</t>
  </si>
  <si>
    <t>Непрограммное направление деятельности "Реализация функций органов местного самоуправления"</t>
  </si>
  <si>
    <t>Расходы на выплаты по оплате труда членов избирательной комиссии муниципального образования</t>
  </si>
  <si>
    <t>0400000000</t>
  </si>
  <si>
    <t xml:space="preserve">Подпрограмма "Развитие библиотечного дела" </t>
  </si>
  <si>
    <t>0410000000</t>
  </si>
  <si>
    <t>0410100000</t>
  </si>
  <si>
    <t xml:space="preserve">Обеспечение деятельности (оказание услуг) муниципальных учреждений (организаций) </t>
  </si>
  <si>
    <t>0410122100</t>
  </si>
  <si>
    <t>Капитальный ремонт</t>
  </si>
  <si>
    <t>Социальная поддержка отдельных работников муниципальных учреждений, проживающих и (или) работающих в сельской местности</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</si>
  <si>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</si>
  <si>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</si>
  <si>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</si>
  <si>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</si>
  <si>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</si>
  <si>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</si>
  <si>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</si>
  <si>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</si>
  <si>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</si>
  <si>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</si>
  <si>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 xml:space="preserve">Строительство, реконструкция  </t>
  </si>
  <si>
    <t>0430400000</t>
  </si>
  <si>
    <t>0430417010</t>
  </si>
  <si>
    <t>0430500000</t>
  </si>
  <si>
    <t>Мероприятия</t>
  </si>
  <si>
    <t>0430526010</t>
  </si>
  <si>
    <t>Подпрограмма "Развитие профессионального искусства"</t>
  </si>
  <si>
    <t>0450000000</t>
  </si>
  <si>
    <t>0450100000</t>
  </si>
  <si>
    <t>0450122100</t>
  </si>
  <si>
    <t>Подпрограмма  "Обеспечение реализации муниципальной программы"</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</si>
  <si>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</si>
  <si>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</si>
  <si>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</si>
  <si>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</si>
  <si>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</si>
  <si>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</si>
  <si>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</si>
  <si>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</si>
  <si>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0300000000</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</si>
  <si>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</si>
  <si>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</si>
  <si>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</si>
  <si>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</si>
  <si>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</si>
  <si>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</si>
  <si>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</si>
  <si>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</si>
  <si>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</si>
  <si>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</si>
  <si>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</si>
  <si>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</si>
  <si>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</si>
  <si>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</si>
  <si>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</si>
  <si>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0320226010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</si>
  <si>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</si>
  <si>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</si>
  <si>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</si>
  <si>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</si>
  <si>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</si>
  <si>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</si>
  <si>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</si>
  <si>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</si>
  <si>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</si>
  <si>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</si>
  <si>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</si>
  <si>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</si>
  <si>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</si>
  <si>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1000000000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</si>
  <si>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</si>
  <si>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9900000000</t>
  </si>
  <si>
    <t>9990000000</t>
  </si>
  <si>
    <t>9990021120</t>
  </si>
  <si>
    <t>0204</t>
  </si>
  <si>
    <t>9990021220</t>
  </si>
  <si>
    <t>9990021310</t>
  </si>
  <si>
    <t>9990021320</t>
  </si>
  <si>
    <t>9990021410</t>
  </si>
  <si>
    <t>9990021420</t>
  </si>
  <si>
    <t>9990021500</t>
  </si>
  <si>
    <t>9990021600</t>
  </si>
  <si>
    <t>9990022100</t>
  </si>
  <si>
    <t>Организация предоставления мер по поддержке сельскохозяйственного производства</t>
  </si>
  <si>
    <t xml:space="preserve">Осуществление отдельных государственных полномочий по рассмотрению дел об административных правонарушениях </t>
  </si>
  <si>
    <t>9990071310</t>
  </si>
  <si>
    <t>0100000000</t>
  </si>
  <si>
    <t>0110000000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</si>
  <si>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</si>
  <si>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</si>
  <si>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 xml:space="preserve">Мероприятия </t>
  </si>
  <si>
    <t>0110326010</t>
  </si>
  <si>
    <t>0110500000</t>
  </si>
  <si>
    <t>0110526010</t>
  </si>
  <si>
    <t>0110700000</t>
  </si>
  <si>
    <t>0110726010</t>
  </si>
  <si>
    <t>0110800000</t>
  </si>
  <si>
    <t>0110826010</t>
  </si>
  <si>
    <t>0111300000</t>
  </si>
  <si>
    <t>0111326010</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</si>
  <si>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</si>
  <si>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</si>
  <si>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</si>
  <si>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Строительство, реконструкция</t>
  </si>
  <si>
    <t>0121200000</t>
  </si>
  <si>
    <t>0121226010</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</si>
  <si>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</si>
  <si>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</si>
  <si>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</si>
  <si>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</si>
  <si>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</si>
  <si>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</si>
  <si>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</si>
  <si>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</si>
  <si>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</si>
  <si>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</si>
  <si>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0900000000</t>
  </si>
  <si>
    <t>Субсидии учреждениям (организациям), за исключением государственных и муниципальных учреждений (организаций)</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</si>
  <si>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</si>
  <si>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</si>
  <si>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</si>
  <si>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</si>
  <si>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</si>
  <si>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</si>
  <si>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</si>
  <si>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</si>
  <si>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</si>
  <si>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</si>
  <si>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</si>
  <si>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</si>
  <si>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1200000000</t>
  </si>
  <si>
    <t>1210000000</t>
  </si>
  <si>
    <t>1210100000</t>
  </si>
  <si>
    <t>1210196010</t>
  </si>
  <si>
    <t>1220000000</t>
  </si>
  <si>
    <t>Основное мероприятие "Организация уличного освещения"</t>
  </si>
  <si>
    <t>1220100000</t>
  </si>
  <si>
    <t>Благоустройство, озеленение, освещение</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</si>
  <si>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</si>
  <si>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</si>
  <si>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</si>
  <si>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 xml:space="preserve">Благоустройство, озеленение, освещение </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</si>
  <si>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</si>
  <si>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</si>
  <si>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</si>
  <si>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</si>
  <si>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</si>
  <si>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</si>
  <si>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</si>
  <si>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</si>
  <si>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</si>
  <si>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</si>
  <si>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</si>
  <si>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</si>
  <si>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</si>
  <si>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</si>
  <si>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</si>
  <si>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</si>
  <si>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</si>
  <si>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</si>
  <si>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</si>
  <si>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</si>
  <si>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</si>
  <si>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</si>
  <si>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</si>
  <si>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</si>
  <si>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</si>
  <si>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1250000000</t>
  </si>
  <si>
    <t>Основное мероприятие "Обеспечение функций МКУ "УЖиРГО"</t>
  </si>
  <si>
    <t>1250100000</t>
  </si>
  <si>
    <t>1250122100</t>
  </si>
  <si>
    <t>1300000000</t>
  </si>
  <si>
    <t>1310000000</t>
  </si>
  <si>
    <t>1310100000</t>
  </si>
  <si>
    <t>1310125100</t>
  </si>
  <si>
    <t>Основное мероприятие "Содержание дорожного полотна Старооскольского городского округа"</t>
  </si>
  <si>
    <t>1310200000</t>
  </si>
  <si>
    <t xml:space="preserve">Содержание дорожного хозяйства </t>
  </si>
  <si>
    <t>1310225200</t>
  </si>
  <si>
    <t>1310300000</t>
  </si>
  <si>
    <t>1310325200</t>
  </si>
  <si>
    <t>1320000000</t>
  </si>
  <si>
    <t>Основное мероприятие "Предоставление субсидий МБУ "Пассажирское" на выполнение муниципального задания и иные цели"</t>
  </si>
  <si>
    <t>1320200000</t>
  </si>
  <si>
    <t>1320222100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</si>
  <si>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</si>
  <si>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</si>
  <si>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</si>
  <si>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1330244300</t>
  </si>
  <si>
    <t>Капитальный ремонт автомобильных дорог</t>
  </si>
  <si>
    <t>1340000000</t>
  </si>
  <si>
    <t>Основное мероприятие "Обеспечение функций МКУ "УКС"</t>
  </si>
  <si>
    <t>1340100000</t>
  </si>
  <si>
    <t>1340122100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</si>
  <si>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</si>
  <si>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</si>
  <si>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</si>
  <si>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</si>
  <si>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</si>
  <si>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</si>
  <si>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</si>
  <si>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</si>
  <si>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</si>
  <si>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</si>
  <si>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</si>
  <si>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</si>
  <si>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</si>
  <si>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0730000000</t>
  </si>
  <si>
    <t>0730100000</t>
  </si>
  <si>
    <t>0730121120</t>
  </si>
  <si>
    <t>0730200000</t>
  </si>
  <si>
    <t>0730222100</t>
  </si>
  <si>
    <t>Основное мероприятие   "Обеспечение деятельности МАУ "Центр молодежных инициатив"</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</si>
  <si>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</si>
  <si>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</si>
  <si>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1330200000</t>
  </si>
  <si>
    <t>0200000000</t>
  </si>
  <si>
    <t xml:space="preserve">Подпрограмма "Развитие дошкольного образования" </t>
  </si>
  <si>
    <t>0210000000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</si>
  <si>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</si>
  <si>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</si>
  <si>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</si>
  <si>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</si>
  <si>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</si>
  <si>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</si>
  <si>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</si>
  <si>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0210300000</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</si>
  <si>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</si>
  <si>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</si>
  <si>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</si>
  <si>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</si>
  <si>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</si>
  <si>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 xml:space="preserve">Поддержка альтернативных форм предоставления дошкольного образования
</t>
  </si>
  <si>
    <t>0210573010</t>
  </si>
  <si>
    <t>0210600000</t>
  </si>
  <si>
    <t>0210617010</t>
  </si>
  <si>
    <t>0210673220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</si>
  <si>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</si>
  <si>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</si>
  <si>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</si>
  <si>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</si>
  <si>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</si>
  <si>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</si>
  <si>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</si>
  <si>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</si>
  <si>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</si>
  <si>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</si>
  <si>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</si>
  <si>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</si>
  <si>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</si>
  <si>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</si>
  <si>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</si>
  <si>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</si>
  <si>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</si>
  <si>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</si>
  <si>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</si>
  <si>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</si>
  <si>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0220717020</t>
  </si>
  <si>
    <t>0220722100</t>
  </si>
  <si>
    <t>Основное мероприятие "Выплата ежемесячного денежного вознаграждения за классное руководство"</t>
  </si>
  <si>
    <t>0220800000</t>
  </si>
  <si>
    <t>0220873060</t>
  </si>
  <si>
    <t>0220900000</t>
  </si>
  <si>
    <t>0220917010</t>
  </si>
  <si>
    <t>0220973220</t>
  </si>
  <si>
    <t xml:space="preserve">Подпрограмма "Развитие дополнительного  образования" </t>
  </si>
  <si>
    <t>0230000000</t>
  </si>
  <si>
    <t>0230100000</t>
  </si>
  <si>
    <t>0230122100</t>
  </si>
  <si>
    <t>0230200000</t>
  </si>
  <si>
    <t>0230222100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</si>
  <si>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</si>
  <si>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</si>
  <si>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</si>
  <si>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</si>
  <si>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</si>
  <si>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0230700000</t>
  </si>
  <si>
    <t>0230722100</t>
  </si>
  <si>
    <t>0231000000</t>
  </si>
  <si>
    <t>0231073220</t>
  </si>
  <si>
    <t>Подпрограмма "Развитие системы оценки качества образования"</t>
  </si>
  <si>
    <t>0240000000</t>
  </si>
  <si>
    <t>0240200000</t>
  </si>
  <si>
    <t>0240222100</t>
  </si>
  <si>
    <t>0240300000</t>
  </si>
  <si>
    <t>0240322100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</si>
  <si>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</si>
  <si>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</si>
  <si>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</si>
  <si>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</si>
  <si>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</si>
  <si>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</si>
  <si>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</si>
  <si>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</si>
  <si>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</si>
  <si>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</si>
  <si>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</si>
  <si>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</si>
  <si>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</si>
  <si>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</si>
  <si>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</si>
  <si>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Подпрограмма "Развитие  дополнительного профессионального образования"</t>
  </si>
  <si>
    <t>0260000000</t>
  </si>
  <si>
    <t>0260100000</t>
  </si>
  <si>
    <t>0260122100</t>
  </si>
  <si>
    <t>0705</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</si>
  <si>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</si>
  <si>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</si>
  <si>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</si>
  <si>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</si>
  <si>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</si>
  <si>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</si>
  <si>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</si>
  <si>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</si>
  <si>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</si>
  <si>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</si>
  <si>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</si>
  <si>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</si>
  <si>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</si>
  <si>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</si>
  <si>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</si>
  <si>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</si>
  <si>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</si>
  <si>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</si>
  <si>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</si>
  <si>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</si>
  <si>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</si>
  <si>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Содержание муниципальной собственности </t>
  </si>
  <si>
    <t>0800000000</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</si>
  <si>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</si>
  <si>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</si>
  <si>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</si>
  <si>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</si>
  <si>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</si>
  <si>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</si>
  <si>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</si>
  <si>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1400000000</t>
  </si>
  <si>
    <t xml:space="preserve">Подпрограмма "Совершенствование имущественных отношений" </t>
  </si>
  <si>
    <t>1410000000</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</si>
  <si>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</si>
  <si>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</si>
  <si>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</si>
  <si>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</si>
  <si>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</si>
  <si>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</si>
  <si>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</si>
  <si>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</si>
  <si>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 xml:space="preserve">Капитальный ремонт  </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</si>
  <si>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</si>
  <si>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</si>
  <si>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</si>
  <si>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</si>
  <si>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</si>
  <si>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</si>
  <si>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</si>
  <si>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</si>
  <si>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</si>
  <si>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</si>
  <si>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</si>
  <si>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</si>
  <si>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</si>
  <si>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</si>
  <si>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</si>
  <si>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</si>
  <si>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</si>
  <si>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</si>
  <si>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</si>
  <si>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0600000000</t>
  </si>
  <si>
    <t xml:space="preserve">Подпрограмма "Развитие мер социальной поддержки отдельных категорий граждан" </t>
  </si>
  <si>
    <t>0610000000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</si>
  <si>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</si>
  <si>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</si>
  <si>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</si>
  <si>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</si>
  <si>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 xml:space="preserve">Услуги по зачислению денежных средств на счета физических лиц  </t>
  </si>
  <si>
    <t>0610126040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</si>
  <si>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</si>
  <si>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</si>
  <si>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0610217210</t>
  </si>
  <si>
    <t>1001</t>
  </si>
  <si>
    <t>0610226040</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</si>
  <si>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</si>
  <si>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</si>
  <si>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</si>
  <si>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</si>
  <si>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</si>
  <si>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</si>
  <si>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</si>
  <si>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</si>
  <si>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</si>
  <si>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</si>
  <si>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</si>
  <si>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</si>
  <si>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</si>
  <si>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</si>
  <si>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</si>
  <si>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</si>
  <si>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</si>
  <si>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</si>
  <si>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</si>
  <si>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</si>
  <si>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</si>
  <si>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</si>
  <si>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</si>
  <si>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</si>
  <si>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</si>
  <si>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</si>
  <si>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</si>
  <si>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</si>
  <si>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</si>
  <si>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</si>
  <si>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</si>
  <si>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</si>
  <si>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</si>
  <si>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</si>
  <si>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</si>
  <si>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</si>
  <si>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</si>
  <si>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</si>
  <si>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</si>
  <si>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</si>
  <si>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t>0611571510</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</si>
  <si>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</si>
  <si>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0611600000</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</si>
  <si>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</si>
  <si>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</si>
  <si>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</si>
  <si>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</si>
  <si>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</si>
  <si>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</si>
  <si>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</si>
  <si>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</si>
  <si>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</si>
  <si>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</si>
  <si>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</si>
  <si>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</si>
  <si>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</si>
  <si>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</si>
  <si>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</si>
  <si>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</si>
  <si>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</si>
  <si>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</si>
  <si>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</si>
  <si>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 xml:space="preserve">Оплата ежемесячных денежных выплат лицам, родившимся в период с 22 июня 1923 года по 3 сентября 1945 года (Дети войны)
</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</si>
  <si>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</si>
  <si>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</si>
  <si>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</si>
  <si>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</si>
  <si>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</si>
  <si>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</si>
  <si>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</si>
  <si>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</si>
  <si>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</si>
  <si>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</si>
  <si>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</si>
  <si>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</si>
  <si>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</si>
  <si>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0612553810</t>
  </si>
  <si>
    <t>0612800000</t>
  </si>
  <si>
    <t>0612852800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</si>
  <si>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</si>
  <si>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</si>
  <si>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Организация предоставления социального пособия на погребение </t>
  </si>
  <si>
    <t>0613071270</t>
  </si>
  <si>
    <t xml:space="preserve">Предоставление материальной и иной помощи для погребения 
</t>
  </si>
  <si>
    <t>0613072620</t>
  </si>
  <si>
    <t>Основное мероприятие "Выплата пособия лицам, которым присвоено звание "Почетный гражданин Белгородской области"</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</si>
  <si>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</si>
  <si>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</si>
  <si>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</si>
  <si>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</si>
  <si>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</si>
  <si>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</si>
  <si>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</si>
  <si>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</si>
  <si>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0613372310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</si>
  <si>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</si>
  <si>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</si>
  <si>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</si>
  <si>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</si>
  <si>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</si>
  <si>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</si>
  <si>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</si>
  <si>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</si>
  <si>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</si>
  <si>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</si>
  <si>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</si>
  <si>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</si>
  <si>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</si>
  <si>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</si>
  <si>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</si>
  <si>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</si>
  <si>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</si>
  <si>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1002</t>
  </si>
  <si>
    <t>0620126020</t>
  </si>
  <si>
    <t>0620117270</t>
  </si>
  <si>
    <t xml:space="preserve">Услуги по зачислению денежных средств на счета физических лиц </t>
  </si>
  <si>
    <t>0620126040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</si>
  <si>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</si>
  <si>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</si>
  <si>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</si>
  <si>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</si>
  <si>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0620400000</t>
  </si>
  <si>
    <t>0620426010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</si>
  <si>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</si>
  <si>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</si>
  <si>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</si>
  <si>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</si>
  <si>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</si>
  <si>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</si>
  <si>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</si>
  <si>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</si>
  <si>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</si>
  <si>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</si>
  <si>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0630400000</t>
  </si>
  <si>
    <t>0630417280</t>
  </si>
  <si>
    <t>0630426040</t>
  </si>
  <si>
    <t>0630500000</t>
  </si>
  <si>
    <t>0630517280</t>
  </si>
  <si>
    <t>0630526040</t>
  </si>
  <si>
    <t>0630800000</t>
  </si>
  <si>
    <t>0630817280</t>
  </si>
  <si>
    <t>0630900000</t>
  </si>
  <si>
    <t>0630917280</t>
  </si>
  <si>
    <t>0631000000</t>
  </si>
  <si>
    <t>0631072880</t>
  </si>
  <si>
    <t>0631100000</t>
  </si>
  <si>
    <t>0631172880</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</si>
  <si>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</si>
  <si>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</si>
  <si>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</si>
  <si>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</si>
  <si>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</si>
  <si>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</si>
  <si>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</si>
  <si>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</si>
  <si>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</si>
  <si>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</si>
  <si>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</si>
  <si>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</si>
  <si>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</si>
  <si>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</si>
  <si>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</si>
  <si>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</si>
  <si>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</si>
  <si>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</si>
  <si>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</si>
  <si>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</si>
  <si>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</si>
  <si>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</si>
  <si>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</si>
  <si>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</si>
  <si>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"Мероприятия по обеспечению доступной среды" </t>
  </si>
  <si>
    <t>0640000000</t>
  </si>
  <si>
    <t>Основное мероприятие "Предоставление услуги службы "Социального такси" инвалидам на специализированном и ином автотранспорте МБУ "КЦСОН"</t>
  </si>
  <si>
    <t>0640200000</t>
  </si>
  <si>
    <t>0640222100</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</si>
  <si>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</si>
  <si>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</si>
  <si>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Основное мероприятие "Проведение культурно-массовых и спортивных мероприятий с инвалидами"</t>
  </si>
  <si>
    <t>0640600000</t>
  </si>
  <si>
    <t>0640626010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</si>
  <si>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</si>
  <si>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</si>
  <si>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</si>
  <si>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</si>
  <si>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</si>
  <si>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</si>
  <si>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</si>
  <si>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</si>
  <si>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</si>
  <si>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</si>
  <si>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</si>
  <si>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</si>
  <si>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</si>
  <si>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</si>
  <si>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</si>
  <si>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</si>
  <si>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</si>
  <si>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</si>
  <si>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</si>
  <si>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</si>
  <si>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Основное мероприятие "Осуществление деятельности по опеке и попечительству в отношении совершеннолетних  лиц"</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</si>
  <si>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</si>
  <si>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</si>
  <si>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</si>
  <si>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</si>
  <si>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</si>
  <si>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</si>
  <si>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</si>
  <si>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</si>
  <si>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</si>
  <si>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</si>
  <si>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</si>
  <si>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Основное мероприятие "Проведение турнира городов России по дзюдо среди юношей и девушек под девизом "Дзюдо против наркотиков"</t>
  </si>
  <si>
    <t xml:space="preserve">Основное мероприятие "Открытое первенство города по пулевой стрельбе среди юниоров под девизом "Молодежь против наркотиков"
</t>
  </si>
  <si>
    <t>Основное мероприятие "Организация поездок "По местам боевой славы"</t>
  </si>
  <si>
    <t>Основное мероприятие "Обеспечение деятельности МБУ "Старооскольский центр оценки качества образования"</t>
  </si>
  <si>
    <t xml:space="preserve">Основное мероприятие "Издание плаката "Спортивная гордость Старого Оскола"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</si>
  <si>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</si>
  <si>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</si>
  <si>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</si>
  <si>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</si>
  <si>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</si>
  <si>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</si>
  <si>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Основное мероприятие "Содержание придорожной территории вдоль автомобильных дорог Старооскольского городского округа"</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</si>
  <si>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</si>
  <si>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</si>
  <si>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</si>
  <si>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</si>
  <si>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</si>
  <si>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</si>
  <si>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</si>
  <si>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0220273050</t>
  </si>
  <si>
    <t xml:space="preserve">Предоставление дополнительной выплаты спортсменам из малоимущих семей </t>
  </si>
  <si>
    <t>0310500000</t>
  </si>
  <si>
    <t>0310526010</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</si>
  <si>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</si>
  <si>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</si>
  <si>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</si>
  <si>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</si>
  <si>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0314</t>
  </si>
  <si>
    <t>0310</t>
  </si>
  <si>
    <t>Подпрограмма "Развитие инженерной инфраструктуры"</t>
  </si>
  <si>
    <t>Основное мероприятие "Строительство и реконструкция инженерных сетей и объектов"</t>
  </si>
  <si>
    <t>1240000000</t>
  </si>
  <si>
    <t>1240100000</t>
  </si>
  <si>
    <t>1240144100</t>
  </si>
  <si>
    <t>0502</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</si>
  <si>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</si>
  <si>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</si>
  <si>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</si>
  <si>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0120300000</t>
  </si>
  <si>
    <t>0120326010</t>
  </si>
  <si>
    <t>0210324200</t>
  </si>
  <si>
    <t>1610121120</t>
  </si>
  <si>
    <t>0110900000</t>
  </si>
  <si>
    <t>0110926010</t>
  </si>
  <si>
    <t>0610326040</t>
  </si>
  <si>
    <t>0220300000</t>
  </si>
  <si>
    <t>0220324200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</si>
  <si>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</si>
  <si>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1102</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</si>
  <si>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</si>
  <si>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</si>
  <si>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</si>
  <si>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</si>
  <si>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Сумма на 2019 год</t>
  </si>
  <si>
    <t>Местный бюджет 2019</t>
  </si>
  <si>
    <t>Областной бюджет 2019</t>
  </si>
  <si>
    <t>1500121120</t>
  </si>
  <si>
    <t xml:space="preserve">Строительство, реконструкция </t>
  </si>
  <si>
    <t>0220344100</t>
  </si>
  <si>
    <t>0703</t>
  </si>
  <si>
    <t>Основное мероприятие "Выплаты гражданам, заключившим договор о целевом обучении"</t>
  </si>
  <si>
    <t>Дополнительные выплаты гражданам, предоставляемые за счет средств бюджета Старооскольского городского округа</t>
  </si>
  <si>
    <t>0270300000</t>
  </si>
  <si>
    <t>0270317130</t>
  </si>
  <si>
    <t>0120222100</t>
  </si>
  <si>
    <t>0610726040</t>
  </si>
  <si>
    <t>0630826040</t>
  </si>
  <si>
    <t xml:space="preserve">Стипендии главы администрации Старооскольского городского округа </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</si>
  <si>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</si>
  <si>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</si>
  <si>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</si>
  <si>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"Разработка и подготовка выпуска печатной продукции по безопасности в молодежной среде"</t>
  </si>
  <si>
    <t>Раз-дел, под-раз-дел</t>
  </si>
  <si>
    <t>Ежемесячные денежные выплаты гражданам, заключившим договоры пожизненного содержания с иждивением в Старооскольском городском округе</t>
  </si>
  <si>
    <t>2</t>
  </si>
  <si>
    <t>3</t>
  </si>
  <si>
    <t>4</t>
  </si>
  <si>
    <t>5</t>
  </si>
  <si>
    <t>0810500000</t>
  </si>
  <si>
    <t>0810522100</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</si>
  <si>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</si>
  <si>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 xml:space="preserve">               к решению Совета депутатов</t>
  </si>
  <si>
    <t xml:space="preserve">               Старооскольского городского округа</t>
  </si>
  <si>
    <t xml:space="preserve">               от «___»_________ 2017 г. № ____ </t>
  </si>
  <si>
    <t>1700000000</t>
  </si>
  <si>
    <t>1710000000</t>
  </si>
  <si>
    <t>Основное мероприятие "Организация мероприятий, относящихся к безопасности дорожного движения, содержание элементов обустройства автомобильных дорог"</t>
  </si>
  <si>
    <t>Основное мероприятие "Выполнение муниципальным образованием  Старооскольским городским округом, как собственником жилых и нежилых помещений в многоквартирных домах, обязательств по уплате взносов на капитальный ремонт"</t>
  </si>
  <si>
    <t>Содержание дорожного хозяйства</t>
  </si>
  <si>
    <t>1330225200</t>
  </si>
  <si>
    <t>0910000000</t>
  </si>
  <si>
    <t>Основное мероприятие "Субсидирование части затрат на рекламу"</t>
  </si>
  <si>
    <t>0910300000</t>
  </si>
  <si>
    <t>0910363000</t>
  </si>
  <si>
    <t>Основное мероприятие "Субсидирование части расходов на уплату арендных платежей"</t>
  </si>
  <si>
    <t>0910400000</t>
  </si>
  <si>
    <t>0910463000</t>
  </si>
  <si>
    <t>9990051200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</si>
  <si>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</si>
  <si>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0105</t>
  </si>
  <si>
    <t>06140R4620</t>
  </si>
  <si>
    <t>Основное мероприятие "Единовременная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</si>
  <si>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</si>
  <si>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0614200000</t>
  </si>
  <si>
    <t>0614217310</t>
  </si>
  <si>
    <t>Меры социальной защиты отдельных категорий работников учреждений, занятых в секторе социального обслуживания, проживающих и (или) работающих в сельской местности</t>
  </si>
  <si>
    <t>0620271690</t>
  </si>
  <si>
    <t>0631900000</t>
  </si>
  <si>
    <t>0631924200</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</si>
  <si>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</si>
  <si>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</si>
  <si>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0720000000</t>
  </si>
  <si>
    <t>0720200000</t>
  </si>
  <si>
    <t>0720224200</t>
  </si>
  <si>
    <t>Ежемесячное денежное вознаграждение за классное руководство</t>
  </si>
  <si>
    <t>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</si>
  <si>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Осуществление полномочий  по предоставлению мер социальной защиты многодетных семей</t>
  </si>
  <si>
    <t>Основное мероприятие "Поощрение народных дружинников, принимающих в составе народных дружин участие в охране общественного порядка на территории Старооскольского городского округа"</t>
  </si>
  <si>
    <t xml:space="preserve">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№81-ФЗ "О государственных пособиях гражданам, имеющим детей" </t>
  </si>
  <si>
    <t xml:space="preserve">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</si>
  <si>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 xml:space="preserve">Осуществление мер по социальной защите граждан, являющихся усыновителями
</t>
  </si>
  <si>
    <t>0150000000</t>
  </si>
  <si>
    <t>0150100000</t>
  </si>
  <si>
    <t xml:space="preserve">Выплата ежемесячных денежных компенсаций расходов по оплате жилищно-коммунальных услуг ветеранам труда, ветеранам военной службы </t>
  </si>
  <si>
    <t>Компенсация отдельным категориям граждан оплаты взноса на капитальный ремонт общего имущества в многоквартирном доме</t>
  </si>
  <si>
    <t>Оплата жилищно-коммунальных услуг отдельным категориям граждан</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</si>
  <si>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</si>
  <si>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</si>
  <si>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Основное мероприятие "Поддержка творческой деятельности Старооскольского театра"</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</si>
  <si>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</si>
  <si>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0450300000</t>
  </si>
  <si>
    <t>04503L4660</t>
  </si>
  <si>
    <t>Реализация мероприятий по строительству, реконструкции, приобретению объектов недвижимого имущества и капитальному ремонту объектов социальной сферы местного значения</t>
  </si>
  <si>
    <t>0220372120</t>
  </si>
  <si>
    <t>1320100000</t>
  </si>
  <si>
    <t>1320163000</t>
  </si>
  <si>
    <t>1320173820</t>
  </si>
  <si>
    <t>Компенсация стоимости проезда детям-инвалидам с нарушением слуха и лицам, их сопровождающим, к месту учебы и обратно</t>
  </si>
  <si>
    <t>0640417320</t>
  </si>
  <si>
    <t>0632272890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</si>
  <si>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</si>
  <si>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Основное мероприятие "Предоставление субсидий юридическим лицам и индивидуальным предпринимателям в целях возмещения недополученных доходов в связи с осуществлением перевозки льготной категории граждан"</t>
  </si>
  <si>
    <t>05205L4970</t>
  </si>
  <si>
    <t>Основное мероприятие "Организация и содержание мест захоронения (кладбищ)"</t>
  </si>
  <si>
    <t>1220422200</t>
  </si>
  <si>
    <t>02105S3010</t>
  </si>
  <si>
    <t>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</si>
  <si>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вдовам и родителям погибших (умерших) участников боевых действий). Выплата ежегодной материальной помощи матросам и солдатам, призванным с территории Старооскольского городского округа, особо отличившимся при исполнении обязанностей военной службы по призыву"</t>
  </si>
  <si>
    <t>Основное мероприятие "Предоставление ежегодной выплаты многодетным семьям, в составе которых пять и более детей, на покупку комплекта школьной одежды и спортивной формы"</t>
  </si>
  <si>
    <t>Основное мероприятие "Приобретение и распространение среди дошкольников и учащихся общеобразовательных организаций световозвращающих элементов для ношения на верхней одежде в темное время суток"</t>
  </si>
  <si>
    <t>Основное мероприятие "Выплаты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</si>
  <si>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"Строительство, реконструкция, капитальный ремонт дошкольных образовательных организаций"</t>
  </si>
  <si>
    <t>Основное мероприятие "Обеспечение деятельности (оказание услуг) муниципальных дошкольных образовательных организаций Старооскольского городского округа"</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</si>
  <si>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организаций,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</si>
  <si>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поддержка отдельных работников муниципальных образовательных организаций, проживающих и (или) работающих в сельской местности</t>
  </si>
  <si>
    <t>Основное мероприятие "Обеспечение деятельности (оказание услуг) подведомственных образовательных организаций, в том числе предоставление муниципальным и частным образовательным организациям субсидий"</t>
  </si>
  <si>
    <t>Основное мероприятие "Строительство, реконструкция и капитальный ремонт общеобразовательных организаций городского округа"</t>
  </si>
  <si>
    <t>Основное мероприятие "Возмещение части затрат в связи с предоставлением учителям общеобразовательных организаций ипотечного кредита"</t>
  </si>
  <si>
    <t>Возмещение молодым учителям общеобразовательных организаций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</si>
  <si>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организациях сельских территорий</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</si>
  <si>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</si>
  <si>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"Обеспечение деятельности (оказание услуг) муниципальных организаций дополнительного образования, подведомственных управлению образования"</t>
  </si>
  <si>
    <t>Основное мероприятие "Обеспечение деятельности (оказание услуг) муниципальных организаций дополнительного образования, подведомственных управлению культуры"</t>
  </si>
  <si>
    <t>Основное мероприятие "Совершенствование финансово-экономических условий организаций дополнительного образования"</t>
  </si>
  <si>
    <t>Основное мероприятие "Обеспечение медико-социального сопровождения обучающихся и воспитанников организаций общего, дошкольного и дополнительного образования"</t>
  </si>
  <si>
    <t>Основное мероприятие "Возмещение  расходов, связанных с предоставлением мер социальной поддержки педагогическим работникам муниципальных  организаций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</si>
  <si>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организаций городского округа"</t>
  </si>
  <si>
    <t>Основное мероприятие "Организация отдыха и оздоровления детей в лагерях с дневным пребыванием детей, организованных на базе общеобразовательных организаций"</t>
  </si>
  <si>
    <t>Основное мероприятие "Организация курсов повышения квалификации педагогических и руководящих работников образовательных организаций на базе МБУ ДПО "СОИРО"</t>
  </si>
  <si>
    <t>Основное мероприятие "Предоставление услуг финансово-экономического сервиса и хозяйственного обслуживания организаций сферы образования городского округа"</t>
  </si>
  <si>
    <t xml:space="preserve">Предоставление гражданам адресных субсидий на оплату жилого помещения и коммунальных услуг
</t>
  </si>
  <si>
    <t>Основное мероприятие "Предоставление ежегодной выплаты к началу учебного года на детей-учащихся общеобразовательных организаций из многодетных малоимущих семей и многодетных неполных семей на приобретение школьно-письменных принадлежностей"</t>
  </si>
  <si>
    <t>Основное мероприятие "Обеспечение бесплатного проезда детей из многодетных семей, обучающихся в общеобразовательных организациях Белгородской области"</t>
  </si>
  <si>
    <t>Основное мероприятие "Бесплатное обеспечение школьной формой детей из многодетных семей-учащихся первых классов общеобразовательных организаций Белгородской области"</t>
  </si>
  <si>
    <t>Основное мероприятие "Льготное питание детей из многодетных семей, обучающихся в общеобразовательных организациях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</si>
  <si>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№38"</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</si>
  <si>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№38"</t>
  </si>
  <si>
    <t xml:space="preserve"> Подпрограмма "Благоустройство дворовых территорий многоквартирных жилых домов, общественных и иных территорий соответствующего назначения г. Старый Оскол"</t>
  </si>
  <si>
    <t>Реализация мероприятий по обеспечению жильем молодых семей</t>
  </si>
  <si>
    <t>13302S2140</t>
  </si>
  <si>
    <t>1410472120</t>
  </si>
  <si>
    <t>14104S2120</t>
  </si>
  <si>
    <t>1240171090</t>
  </si>
  <si>
    <t>12401S1090</t>
  </si>
  <si>
    <t>Инженерное обустройство микрорайонов массовой застройки индивидуального жилищного строительства</t>
  </si>
  <si>
    <t>1240173780</t>
  </si>
  <si>
    <t>12401S3780</t>
  </si>
  <si>
    <t>1220672120</t>
  </si>
  <si>
    <t>12206S2120</t>
  </si>
  <si>
    <t>0210372120</t>
  </si>
  <si>
    <t>02103S2120</t>
  </si>
  <si>
    <t>Основное мероприятие "Реконструкция и капитальный ремонт организаций дополнительного образования"</t>
  </si>
  <si>
    <t>0230400000</t>
  </si>
  <si>
    <t>0230472120</t>
  </si>
  <si>
    <t>02304S2120</t>
  </si>
  <si>
    <t>0430272120</t>
  </si>
  <si>
    <t>04302S2120</t>
  </si>
  <si>
    <t>0430200000</t>
  </si>
  <si>
    <t>0720272120</t>
  </si>
  <si>
    <t>07202S2120</t>
  </si>
  <si>
    <t>02203S2120</t>
  </si>
  <si>
    <t>Основное мероприятие "Проведение капитальных и текущих ремонтов объектов недвижимости"</t>
  </si>
  <si>
    <t>1410400000</t>
  </si>
  <si>
    <t>0630926040</t>
  </si>
  <si>
    <t>0640426040</t>
  </si>
  <si>
    <t>1410370020</t>
  </si>
  <si>
    <t>0230270020</t>
  </si>
  <si>
    <t>Основное мероприятие "Материальное поощрение и социальная поддержка учащихся муниципальных организаций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</si>
  <si>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организаций дополнительного образования </t>
  </si>
  <si>
    <t>0230800000</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</si>
  <si>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</si>
  <si>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организациях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</si>
  <si>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организациях дополнительного образования детей сельских территорий</t>
  </si>
  <si>
    <t>0230900000</t>
  </si>
  <si>
    <t>0230917030</t>
  </si>
  <si>
    <t>Повышение оплаты труда работникам учреждений культуры</t>
  </si>
  <si>
    <t>0410177780</t>
  </si>
  <si>
    <t>04101S7780</t>
  </si>
  <si>
    <t>0420177780</t>
  </si>
  <si>
    <t>04201S7780</t>
  </si>
  <si>
    <t>0430177780</t>
  </si>
  <si>
    <t>04301S7780</t>
  </si>
  <si>
    <t>0410400000</t>
  </si>
  <si>
    <t>0410417010</t>
  </si>
  <si>
    <t>0450177780</t>
  </si>
  <si>
    <t>04501S7780</t>
  </si>
  <si>
    <t>0460370020</t>
  </si>
  <si>
    <t>Муниципальная программа "Обеспечение безопасности жизнедеятельности населения Старооскольского городского округа"</t>
  </si>
  <si>
    <t xml:space="preserve">Муниципальная программа "Развитие образования Старооскольского городского округа" </t>
  </si>
  <si>
    <t>Муниципальная программа "Молодость Белгородчины на территории Старооскольского городского округа"</t>
  </si>
  <si>
    <t>Муниципальная программа "Развитие культуры и искусства Старооскольского городского округа"</t>
  </si>
  <si>
    <t xml:space="preserve">Муниципальная программа "Обеспечение населения Старооскольского городского округа жильем" </t>
  </si>
  <si>
    <t xml:space="preserve">Муниципальная программа "Социальная поддержка граждан в Старооскольском городском округе" </t>
  </si>
  <si>
    <t>Муниципальная программа "Развитие физической культуры и спорта в Старооскольском городском округе"</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</si>
  <si>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</si>
  <si>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t>
  </si>
  <si>
    <t>Муниципальная программа "Развитие сельского хозяйства и рыбоводства в Старооскольском городском округе"</t>
  </si>
  <si>
    <t xml:space="preserve"> Муниципальная программа "Развитие системы жизнеобеспечения Старооскольского городского округа" </t>
  </si>
  <si>
    <t>Муниципальная программа "Содержание дорожного хозяйства, организация транспортного обслуживания населения Старооскольского городского округа"</t>
  </si>
  <si>
    <t>Муниципальная программа "Совершенствование имущественно-земельных отношений и лесного хозяйства в Старооскольском городском округе"</t>
  </si>
  <si>
    <t>Муниципальная программа "Формирование и развитие системы муниципальной кадровой политики в Старооскольском городском округе"</t>
  </si>
  <si>
    <t>Муниципальная программа "Развитие деятельности по государственной регистрации актов гражданского состояния в Старооскольском городском округе"</t>
  </si>
  <si>
    <t>Муниципальная программа "Формирование современной городской среды на территории Старооскольского городского округа"</t>
  </si>
  <si>
    <t xml:space="preserve">Подпрограмма "Обеспечение реализации муниципальной программы "Социальная поддержка граждан в Старооскольском городском округе" </t>
  </si>
  <si>
    <t xml:space="preserve">Подпрограмма "Обеспечение реализации муниципальной программы "Развитие физической культуры и спорта в Старооскольском городском округе" </t>
  </si>
  <si>
    <t>Подпрограмма "Развитие и поддержка малого и среднего предпринимательства Старооскольского городского округа"</t>
  </si>
  <si>
    <t xml:space="preserve">Подпрограмма "Улучшение условий и охраны труда в Старооскольском городском округе" </t>
  </si>
  <si>
    <t xml:space="preserve">Подпрограмма "Капитальный ремонт многоквартирных домов Старооскольского городского округа" </t>
  </si>
  <si>
    <t xml:space="preserve">Подпрограмма "Улучшение среды обитания населения Старооскольского городского округа" </t>
  </si>
  <si>
    <t>Подпрограмма "Обеспечение реализации муниципальной программы "Развитие системы жизнеобеспечения Старооскольского городского округа"</t>
  </si>
  <si>
    <t xml:space="preserve"> Подпрограмма "Содержание дорожного хозяйства" </t>
  </si>
  <si>
    <t xml:space="preserve">Подпрограмма "Организация транспортного обслуживания населения Старооскольского городского округа" </t>
  </si>
  <si>
    <t>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</si>
  <si>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</si>
  <si>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</si>
  <si>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</si>
  <si>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t>
  </si>
  <si>
    <t>Подпрограмма  "Социализация и самореализация молодых людей Старооскольского городского округа"</t>
  </si>
  <si>
    <t>Подпрограмма  "Патриотическое воспитание граждан"</t>
  </si>
  <si>
    <t>Подпрограмма  "Обеспечение реализации муниципальной программы "Молодость  Белгородчины на территории Старооскольского городского округа"</t>
  </si>
  <si>
    <t>Основное мероприятие "Личное страхование народных дружинников на период их участия в проводимых органами внутренних дел (полицией) и иными правоохранительными органами мероприятиях по охране общественного порядка"</t>
  </si>
  <si>
    <t>0120500000</t>
  </si>
  <si>
    <t>0120526010</t>
  </si>
  <si>
    <t>0120600000</t>
  </si>
  <si>
    <t>0120626010</t>
  </si>
  <si>
    <t>Основное мероприятие "Проведение ежегодного конкурса на звание "Лучший участковый уполномоченный полиции Старооскольского городского округа"</t>
  </si>
  <si>
    <t>Подпрограмма "Развитие туризма и придорожного сервиса в Старооскольском городском округе"</t>
  </si>
  <si>
    <t>0930000000</t>
  </si>
  <si>
    <t>Основное мероприятие "Издание и распространение рекламно-информационной печатной и иной продукции (каталогов, буклетов и т.д.)"</t>
  </si>
  <si>
    <t>0930200000</t>
  </si>
  <si>
    <t>0930226010</t>
  </si>
  <si>
    <t>Основное мероприятие "Участие в областных и региональных форумах, выставках, ярмарках, фестивалях, способствующих развитию туризма, продвижению сувенирной продукции местных производителей"</t>
  </si>
  <si>
    <t>0930600000</t>
  </si>
  <si>
    <t>0930626010</t>
  </si>
  <si>
    <t xml:space="preserve">Подпрограмма "Содействие занятости населения Старооскольского городского округа"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</si>
  <si>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</si>
  <si>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</si>
  <si>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</si>
  <si>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</si>
  <si>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Основное мероприятие "Организация и проведение Дней охраны труда, конкурсов по вопросам охраны труда среди хозяйствующих субъектов городского округа за счет бюджета городского округа"</t>
  </si>
  <si>
    <t>0950500000</t>
  </si>
  <si>
    <t>0950526010</t>
  </si>
  <si>
    <t>Основное мероприятие "Обеспечение равной доступности транспортных услуг жителям сельской местности путем субсидирования перевозчиков, обслуживающих пригородные маршруты с низким пассажиропотоком и фиксированным тарифом, возмещение недополученных доходов на пригородных маршрутах к дачным и садово-огородным участкам в выходные и праздничные дни"</t>
  </si>
  <si>
    <t>1320400000</t>
  </si>
  <si>
    <t>1320463000</t>
  </si>
  <si>
    <t>Основное мероприятие "Разработка и утверждение проектов организации дорожного движения"</t>
  </si>
  <si>
    <t>1320800000</t>
  </si>
  <si>
    <t>1320826010</t>
  </si>
  <si>
    <t>Основное мероприятие "Проведение капитального ремонта муниципальных библиотек"</t>
  </si>
  <si>
    <t>04102S2120</t>
  </si>
  <si>
    <t>0410200000</t>
  </si>
  <si>
    <t>0410272120</t>
  </si>
  <si>
    <t>0710370020</t>
  </si>
  <si>
    <t xml:space="preserve">Подпрограмма "Развитие сельскохозяйственной отрасли" </t>
  </si>
  <si>
    <t>1010000000</t>
  </si>
  <si>
    <t>1010400000</t>
  </si>
  <si>
    <t>10104R5430</t>
  </si>
  <si>
    <t>1010600000</t>
  </si>
  <si>
    <t>1010671290</t>
  </si>
  <si>
    <t>Подпрограмма "Устойчивое развитие сельских территорий"</t>
  </si>
  <si>
    <t>1030000000</t>
  </si>
  <si>
    <t>Основное мероприятие "Организация конкурсов, информационно-просветительских и иных мероприятий, направленных на создание условий для самореализации и вовлечения сельского населения в активную социальную жизнь"</t>
  </si>
  <si>
    <t>1030200000</t>
  </si>
  <si>
    <t>1030226010</t>
  </si>
  <si>
    <t>0210470020</t>
  </si>
  <si>
    <t>0230170020</t>
  </si>
  <si>
    <t>0230770020</t>
  </si>
  <si>
    <t>0240270020</t>
  </si>
  <si>
    <t>0250170020</t>
  </si>
  <si>
    <t>0250463000</t>
  </si>
  <si>
    <t>0260170020</t>
  </si>
  <si>
    <t>0270270020</t>
  </si>
  <si>
    <t>0330370020</t>
  </si>
  <si>
    <t>Основное мероприятие "Проведение конкурса "Самопрезентации" среди активистов Кибердружины Старооскольского городского округа"</t>
  </si>
  <si>
    <t>0150300000</t>
  </si>
  <si>
    <t>0150326010</t>
  </si>
  <si>
    <t>Основное мероприятие "Проведение акций "Мир без терроризма", "Молодежь против террора", "День солидарности в борьбе с терроризмом" и т.д. Привлечение информационных и рекламных агентств к проведению профилактических акций"</t>
  </si>
  <si>
    <t>0150400000</t>
  </si>
  <si>
    <t>0150426010</t>
  </si>
  <si>
    <t>Основное мероприятие "Приобретение имущества в муниципальную собственность"</t>
  </si>
  <si>
    <t>1410900000</t>
  </si>
  <si>
    <t>1410922200</t>
  </si>
  <si>
    <r>
      <t>Подпрограмма "Профилактика терроризма и экстремизма, минимизация и (или) ликвидация последствий их проявлений на территории Старооскольского городского округа</t>
    </r>
    <r>
      <rPr>
        <b/>
        <sz val="13"/>
        <rFont val="Times New Roman"/>
        <family val="1"/>
      </rPr>
      <t>"</t>
    </r>
  </si>
  <si>
    <t>0150122100</t>
  </si>
  <si>
    <t>1410424200</t>
  </si>
  <si>
    <t>0230424200</t>
  </si>
  <si>
    <t>0410224200</t>
  </si>
  <si>
    <t>0430224200</t>
  </si>
  <si>
    <t>Основное мероприятие "Реализация мероприятий по сохранению объектов культурного наследия (памятников истории и культуры) Старооскольского городского округа"</t>
  </si>
  <si>
    <t>0440000000</t>
  </si>
  <si>
    <t>0440100000</t>
  </si>
  <si>
    <t>0440124200</t>
  </si>
  <si>
    <t>Основное мероприятие "Капитальный ремонт муниципального жилищного фонда"</t>
  </si>
  <si>
    <t>1210300000</t>
  </si>
  <si>
    <t>1210324200</t>
  </si>
  <si>
    <t>12401S3760</t>
  </si>
  <si>
    <t>0603</t>
  </si>
  <si>
    <t>0901</t>
  </si>
  <si>
    <t>Субсидии бюджетным (автономным) учреждениям на осуществление перевозки льготной категории граждан по муниципальным маршрутам регулярных перевозок</t>
  </si>
  <si>
    <t>1320164000</t>
  </si>
  <si>
    <t xml:space="preserve">         тыс. рублей</t>
  </si>
  <si>
    <t>Подпрограмма "Переселение граждан из аварийного жилищного фонда Старооскольского городского округа"</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</si>
  <si>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</si>
  <si>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0510000000</t>
  </si>
  <si>
    <t>0510200000</t>
  </si>
  <si>
    <t>Обеспечение мероприятий по переселению граждан из аварийного жилищного фонда</t>
  </si>
  <si>
    <t>05102S1390</t>
  </si>
  <si>
    <t xml:space="preserve">               Приложение 13</t>
  </si>
  <si>
    <t>Основное мероприятие "Оборудование в целях предупреждения террористических актов муниципальных объектов, мест с массовым пребыванием людей инженерно-техническими средствами охраны (системами видеонаблюдения (видеоконтроля), системами контроля доступа, охранными сигнализациями) с выводом видеопотока в АПК «Безопасный город» и техническое обслуживание установленных систем"</t>
  </si>
  <si>
    <t>Поддержка мер по обеспечению сбалансированности бюджета Старооскольского городского округа</t>
  </si>
  <si>
    <t>9990070020</t>
  </si>
  <si>
    <t>023А100000</t>
  </si>
  <si>
    <t>023А155196</t>
  </si>
  <si>
    <t>0410170020</t>
  </si>
  <si>
    <t>0420170020</t>
  </si>
  <si>
    <t>0430170020</t>
  </si>
  <si>
    <t>Основное мероприятие "Обеспечение развития и укрепления материально-технической базы сельских домов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</si>
  <si>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</si>
  <si>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0430600000</t>
  </si>
  <si>
    <t>04306L4670</t>
  </si>
  <si>
    <t>0450170020</t>
  </si>
  <si>
    <t>Основное мероприятие "Проект "Культурная среда"</t>
  </si>
  <si>
    <t>Муниципальная программа "Развитие общественного самоуправления на территории Старооскольского городского округа"</t>
  </si>
  <si>
    <t>1100000000</t>
  </si>
  <si>
    <t>1110000000</t>
  </si>
  <si>
    <t>1110200000</t>
  </si>
  <si>
    <t>1110226040</t>
  </si>
  <si>
    <t>1110217240</t>
  </si>
  <si>
    <t>Подпрограмма "Развитие форм общественного самоуправления на территории Старооскольского городского округа"</t>
  </si>
  <si>
    <t>1120000000</t>
  </si>
  <si>
    <t>Основное мероприятие "Разработка и техническая поддержка сайта в сети Интернет для всех форм общественного самоуправления"</t>
  </si>
  <si>
    <t>1120700000</t>
  </si>
  <si>
    <t>1120726010</t>
  </si>
  <si>
    <t>Основное мероприятие "Разработка и изготовление информационных материалов (брошюр, буклетов, листовок) о деятельности общественного самоуправления на территории городского округа"</t>
  </si>
  <si>
    <t>1120800000</t>
  </si>
  <si>
    <t>1120826010</t>
  </si>
  <si>
    <t>Подпрограмма "Организационное оформление системы общественного самоуправления"</t>
  </si>
  <si>
    <t>Основное мероприятие "Выплата денежного поощрения руководителям органов ТОС и руководителям органов иных форм осуществления общественного самоуправления на территории Старооскольского городского округа"</t>
  </si>
  <si>
    <t>Основное мероприятие "Проведение работ по постановке на кадастровый учет границ Старооскольского городского округа"</t>
  </si>
  <si>
    <t>Проведение комплексных кадастровых работ</t>
  </si>
  <si>
    <t>1420200000</t>
  </si>
  <si>
    <t>14202L5110</t>
  </si>
  <si>
    <t>Основное мероприятие "Проект "Спорт - норма жизни"</t>
  </si>
  <si>
    <t>Государственная поддержка спортивных организаций, осуществляющих подготовку спортивного резерва для сборных команд Российской Федерации</t>
  </si>
  <si>
    <t>071P500000</t>
  </si>
  <si>
    <t>071P550810</t>
  </si>
  <si>
    <t>1103</t>
  </si>
  <si>
    <t xml:space="preserve">Содействие достижению целевых показателей региональных программ развития агропромышленного комплекса </t>
  </si>
  <si>
    <t xml:space="preserve">Выплата пособий малоимущим гражданам и гражданам, оказавшимся в трудной жизненной ситуации
</t>
  </si>
  <si>
    <t>Содержание ребенка в семье опекуна, приемной семье, семейном детском доме</t>
  </si>
  <si>
    <t>Вознаграждение, причитающееся приемному родителю</t>
  </si>
  <si>
    <t>Основное мероприятие "Вовлечение  граждан пожилого возраста в мероприятия социокультурной реабилитации, способствующие продлению активного долголетия"</t>
  </si>
  <si>
    <t>Основное мероприятие "Проведение капитального строительства и капитального ремонта культурно-досуговых учреждений, приобретение объектов недвижимого имущества"</t>
  </si>
  <si>
    <t>Основное мероприятие "Обеспечение доступности учреждений культуры и искусства"</t>
  </si>
  <si>
    <t>0640300000</t>
  </si>
  <si>
    <t>06403L0270</t>
  </si>
  <si>
    <t>1330272140</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</si>
  <si>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</si>
  <si>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1330272150</t>
  </si>
  <si>
    <t>13302S2150</t>
  </si>
  <si>
    <t>Гидротехнические сооружения, находящиеся в муниципальной собственности, бесхозяйные гидротехнические сооружения</t>
  </si>
  <si>
    <t xml:space="preserve">Подпрограмма "Сохранение объектов культурного наследия" </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</si>
  <si>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хозяйственный оборот, или сноса непригодных для дальнейшего использования объектов"</t>
  </si>
  <si>
    <t>1240173760</t>
  </si>
  <si>
    <t>Основное мероприятие "Проект "Финансовая поддержка семей при рождении детей"</t>
  </si>
  <si>
    <t xml:space="preserve">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</si>
  <si>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061P100000</t>
  </si>
  <si>
    <t>061P150840</t>
  </si>
  <si>
    <t xml:space="preserve">Государственная поддержка отрасли культуры (на государственную поддержку лучших работников муниципальных учреждений культуры, находящихся на территориях сельских поселений) </t>
  </si>
  <si>
    <t xml:space="preserve">Государственная поддержка отрасли культуры (обеспечение мероприятий детских музыкальных, художественных, хореографических школ, школ искусств, училищ необходимыми инструментами, оборудованием и материалами) </t>
  </si>
  <si>
    <t>Государственная поддержка отрасли культура (на комплектование книжных фондов библиотек муниципальных образований и государственных библиотек городов Москвы и Санкт-Петербурга)</t>
  </si>
  <si>
    <t>Распределение бюджетных ассигнований по целевым статьям (муниципальным программам Старооскольского городского округа и непрограммным направлениям деятельности), группам видов расходов, разделам, подразделам классификации расходов бюджета на 2019 год</t>
  </si>
  <si>
    <t>0520470820</t>
  </si>
  <si>
    <t>Основное мероприятие "Поддержка муниципальных образовательных организаций дополнительного образования в сфере культуры "</t>
  </si>
  <si>
    <t>0231100000</t>
  </si>
  <si>
    <t>02311L5195</t>
  </si>
  <si>
    <t>Основное мероприятие "Комплектование книжных фондов библиотек Старооскольской ЦБС"</t>
  </si>
  <si>
    <t>0410600000</t>
  </si>
  <si>
    <t>04106L5192</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</si>
  <si>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</si>
  <si>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</si>
  <si>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</si>
  <si>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</si>
  <si>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0520800000</t>
  </si>
  <si>
    <t>0520851340</t>
  </si>
  <si>
    <t>0520851350</t>
  </si>
  <si>
    <t>0520851760</t>
  </si>
  <si>
    <t>071P552290</t>
  </si>
  <si>
    <t>Приобретение спортивного оборудования и инвентаря для приведения организаций спортивной подготовки в нормативное состояние</t>
  </si>
  <si>
    <t xml:space="preserve"> Реализация мероприятий государственной программы Российской Федерации "Доступная среда" на 2011-2025 годы</t>
  </si>
  <si>
    <t>Подпрограмма  "Развитие добровольческого (волонтерского) движения на территории Старооскольского городского округа"</t>
  </si>
  <si>
    <t>Основное мероприятие   "Организация мероприятий, напрвленных на развитие молодежного добровольческого (волонтерского) движения"</t>
  </si>
  <si>
    <t>0340000000</t>
  </si>
  <si>
    <t>0340100000</t>
  </si>
  <si>
    <t>0340126010</t>
  </si>
  <si>
    <t>Основное мероприятие "Проект "Дорожная сеть"</t>
  </si>
  <si>
    <t>Реализация мероприятий национального проекта "Безопасные и качественные автомобильные дороги"</t>
  </si>
  <si>
    <t>133R100000</t>
  </si>
  <si>
    <t>133R153930</t>
  </si>
  <si>
    <t>171F200000</t>
  </si>
  <si>
    <t>171F255550</t>
  </si>
  <si>
    <t>Основное мероприятие "Федеральный проект "Формирование комфортной городской среды"</t>
  </si>
  <si>
    <t>Реализация программ формирования современной городской среды</t>
  </si>
  <si>
    <t>Основное мероприятие "Строительство и реконструкция автомобильных дорог и проездов"</t>
  </si>
  <si>
    <t>Строительство, капитальный ремонт и ремонт автомобильных дорог общего пользования  населенных пунктов</t>
  </si>
  <si>
    <t>1330100000</t>
  </si>
  <si>
    <t>1330172140</t>
  </si>
  <si>
    <t>13301S2140</t>
  </si>
  <si>
    <t>от 21 декабря 2018 г. № 187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</si>
</sst>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
    <numFmt numFmtId="174" formatCode="000"/>
    <numFmt numFmtId="175" formatCode="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6">
    <font>
      <sz val="10"/>
      <name val="Arial"/>
      <family val="0"/>
    </font>
    <font>
      <sz val="11"/>
      <color indexed="8"/>
      <name val="Calibri"/>
      <family val="2"/>
    </font>
    <font>
      <b/>
      <sz val="13"/>
      <name val="Times New Roman"/>
      <family val="1"/>
    </font>
    <font>
      <sz val="13"/>
      <name val="Times New Roman"/>
      <family val="1"/>
    </font>
    <font>
      <b/>
      <sz val="10"/>
      <name val="Arial"/>
      <family val="2"/>
    </font>
    <font>
      <sz val="12"/>
      <name val="Times New Roman"/>
      <family val="1"/>
    </font>
    <font>
      <b/>
      <sz val="13"/>
      <name val="Calibri"/>
      <family val="2"/>
    </font>
    <font>
      <b/>
      <sz val="12"/>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5">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3" fontId="3" fillId="33" borderId="10"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3" fillId="33" borderId="0" xfId="0" applyFont="1" applyFill="1" applyAlignment="1">
      <alignment/>
    </xf>
    <xf numFmtId="2"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9" fontId="3" fillId="33" borderId="10" xfId="53" applyNumberFormat="1" applyFont="1" applyFill="1" applyBorder="1" applyAlignment="1">
      <alignment horizontal="center" vertical="center" wrapText="1"/>
      <protection/>
    </xf>
    <xf numFmtId="49" fontId="3" fillId="33" borderId="10" xfId="57" applyNumberFormat="1"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49" fontId="3" fillId="33" borderId="10" xfId="56" applyNumberFormat="1" applyFont="1" applyFill="1" applyBorder="1" applyAlignment="1">
      <alignment horizontal="center" vertical="center" wrapText="1"/>
      <protection/>
    </xf>
    <xf numFmtId="172" fontId="3" fillId="33" borderId="10"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10" xfId="0" applyNumberFormat="1" applyFont="1" applyFill="1" applyBorder="1" applyAlignment="1">
      <alignment horizontal="center" vertical="center" wrapText="1"/>
    </xf>
    <xf numFmtId="0" fontId="0" fillId="33" borderId="0" xfId="0" applyNumberFormat="1" applyFont="1" applyFill="1" applyAlignment="1">
      <alignment vertical="center"/>
    </xf>
    <xf numFmtId="3" fontId="2" fillId="33" borderId="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3" fillId="33" borderId="10" xfId="53" applyNumberFormat="1" applyFont="1" applyFill="1" applyBorder="1" applyAlignment="1">
      <alignment horizontal="center" vertical="center" wrapText="1"/>
      <protection/>
    </xf>
    <xf numFmtId="0" fontId="0" fillId="33" borderId="10" xfId="0" applyFont="1" applyFill="1" applyBorder="1" applyAlignment="1">
      <alignment/>
    </xf>
    <xf numFmtId="172" fontId="2" fillId="33" borderId="10" xfId="0" applyNumberFormat="1" applyFont="1" applyFill="1" applyBorder="1" applyAlignment="1">
      <alignment horizontal="center" vertical="center" wrapText="1"/>
    </xf>
    <xf numFmtId="2" fontId="3" fillId="33" borderId="10" xfId="58" applyNumberFormat="1"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3" fillId="33" borderId="12" xfId="54" applyFont="1" applyFill="1" applyBorder="1" applyAlignment="1">
      <alignment horizontal="center" vertical="top" wrapText="1"/>
      <protection/>
    </xf>
    <xf numFmtId="2" fontId="8"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174" fontId="3" fillId="33" borderId="10" xfId="58" applyNumberFormat="1" applyFont="1" applyFill="1" applyBorder="1" applyAlignment="1">
      <alignment horizontal="center" vertical="center" wrapText="1"/>
      <protection/>
    </xf>
    <xf numFmtId="3" fontId="2" fillId="33" borderId="10" xfId="0" applyNumberFormat="1" applyFont="1" applyFill="1" applyBorder="1" applyAlignment="1" applyProtection="1">
      <alignment horizontal="center" vertical="center" wrapText="1"/>
      <protection locked="0"/>
    </xf>
    <xf numFmtId="1"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58" applyNumberFormat="1" applyFont="1" applyFill="1" applyBorder="1" applyAlignment="1">
      <alignment horizontal="center" vertical="center" wrapText="1"/>
      <protection/>
    </xf>
    <xf numFmtId="0" fontId="2" fillId="33" borderId="10" xfId="58" applyFont="1" applyFill="1" applyBorder="1" applyAlignment="1">
      <alignment horizontal="center" vertical="center" wrapText="1"/>
      <protection/>
    </xf>
    <xf numFmtId="0" fontId="3" fillId="33" borderId="10" xfId="58" applyNumberFormat="1" applyFont="1" applyFill="1" applyBorder="1" applyAlignment="1">
      <alignment horizontal="center" vertical="center" wrapText="1"/>
      <protection/>
    </xf>
    <xf numFmtId="49" fontId="2" fillId="33" borderId="10" xfId="56" applyNumberFormat="1" applyFont="1" applyFill="1" applyBorder="1" applyAlignment="1">
      <alignment horizontal="center" vertical="center" wrapText="1"/>
      <protection/>
    </xf>
    <xf numFmtId="0" fontId="3" fillId="33" borderId="10" xfId="58" applyFont="1" applyFill="1" applyBorder="1" applyAlignment="1">
      <alignment horizontal="center" vertical="center" wrapText="1"/>
      <protection/>
    </xf>
    <xf numFmtId="0" fontId="2" fillId="33" borderId="0" xfId="0" applyFont="1" applyFill="1" applyAlignment="1">
      <alignment horizontal="center"/>
    </xf>
    <xf numFmtId="0" fontId="2" fillId="33" borderId="0" xfId="0" applyFont="1" applyFill="1" applyAlignment="1">
      <alignment horizontal="center" vertical="center" wrapText="1"/>
    </xf>
    <xf numFmtId="0" fontId="3" fillId="33" borderId="0" xfId="0" applyFont="1" applyFill="1" applyBorder="1" applyAlignment="1">
      <alignment horizontal="center"/>
    </xf>
    <xf numFmtId="0" fontId="3" fillId="33" borderId="0" xfId="0" applyFont="1" applyFill="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Алексеевский уведомление"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603</xdr:row>
      <xdr:rowOff>0</xdr:rowOff>
    </xdr:from>
    <xdr:to>
      <xdr:col>0</xdr:col>
      <xdr:colOff>57150</xdr:colOff>
      <xdr:row>603</xdr:row>
      <xdr:rowOff>0</xdr:rowOff>
    </xdr:to>
    <xdr:sp>
      <xdr:nvSpPr>
        <xdr:cNvPr id="1" name="Text Box 19"/>
        <xdr:cNvSpPr txBox="1">
          <a:spLocks noChangeArrowheads="1"/>
        </xdr:cNvSpPr>
      </xdr:nvSpPr>
      <xdr:spPr>
        <a:xfrm>
          <a:off x="0" y="731910525"/>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603</xdr:row>
      <xdr:rowOff>0</xdr:rowOff>
    </xdr:from>
    <xdr:to>
      <xdr:col>0</xdr:col>
      <xdr:colOff>57150</xdr:colOff>
      <xdr:row>603</xdr:row>
      <xdr:rowOff>0</xdr:rowOff>
    </xdr:to>
    <xdr:sp>
      <xdr:nvSpPr>
        <xdr:cNvPr id="2" name="Text Box 19"/>
        <xdr:cNvSpPr txBox="1">
          <a:spLocks noChangeArrowheads="1"/>
        </xdr:cNvSpPr>
      </xdr:nvSpPr>
      <xdr:spPr>
        <a:xfrm>
          <a:off x="0" y="731910525"/>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603</xdr:row>
      <xdr:rowOff>0</xdr:rowOff>
    </xdr:from>
    <xdr:to>
      <xdr:col>0</xdr:col>
      <xdr:colOff>57150</xdr:colOff>
      <xdr:row>603</xdr:row>
      <xdr:rowOff>0</xdr:rowOff>
    </xdr:to>
    <xdr:sp>
      <xdr:nvSpPr>
        <xdr:cNvPr id="3" name="Text Box 19"/>
        <xdr:cNvSpPr txBox="1">
          <a:spLocks noChangeArrowheads="1"/>
        </xdr:cNvSpPr>
      </xdr:nvSpPr>
      <xdr:spPr>
        <a:xfrm>
          <a:off x="0" y="731910525"/>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036"/>
  <sheetViews>
    <sheetView tabSelected="1" view="pageBreakPreview" zoomScaleSheetLayoutView="100" workbookViewId="0" topLeftCell="A1">
      <selection activeCell="B5" sqref="B5:E5"/>
    </sheetView>
  </sheetViews>
  <sheetFormatPr defaultColWidth="9.140625" defaultRowHeight="12.75"/>
  <cols>
    <col min="1" max="1" width="33.8515625" style="21" customWidth="1"/>
    <col min="2" max="2" width="15.28125" style="2" customWidth="1"/>
    <col min="3" max="3" width="7.7109375" style="2" customWidth="1"/>
    <col min="4" max="4" width="9.00390625" style="2" customWidth="1"/>
    <col min="5" max="5" width="14.28125" style="2" customWidth="1"/>
    <col min="6" max="7" width="14.28125" style="2" hidden="1" customWidth="1"/>
    <col min="8" max="8" width="14.28125" style="2" customWidth="1"/>
    <col min="9" max="16384" width="9.140625" style="2" customWidth="1"/>
  </cols>
  <sheetData>
    <row r="1" spans="1:8" s="3" customFormat="1" ht="15" customHeight="1">
      <c r="A1" s="19"/>
      <c r="B1" s="7" t="s">
        <v>993</v>
      </c>
      <c r="C1" s="7"/>
      <c r="D1" s="7"/>
      <c r="E1" s="7"/>
      <c r="F1" s="7"/>
      <c r="G1" s="7"/>
      <c r="H1" s="7"/>
    </row>
    <row r="2" spans="1:8" s="3" customFormat="1" ht="16.5">
      <c r="A2" s="19"/>
      <c r="B2" s="7" t="s">
        <v>727</v>
      </c>
      <c r="C2" s="7"/>
      <c r="D2" s="7"/>
      <c r="E2" s="7"/>
      <c r="F2" s="7"/>
      <c r="G2" s="7"/>
      <c r="H2" s="7"/>
    </row>
    <row r="3" spans="1:8" s="3" customFormat="1" ht="16.5">
      <c r="A3" s="19"/>
      <c r="B3" s="7" t="s">
        <v>728</v>
      </c>
      <c r="C3" s="7"/>
      <c r="D3" s="7"/>
      <c r="E3" s="7"/>
      <c r="F3" s="7"/>
      <c r="G3" s="7"/>
      <c r="H3" s="7"/>
    </row>
    <row r="4" spans="1:7" s="3" customFormat="1" ht="0.75" customHeight="1">
      <c r="A4" s="19"/>
      <c r="B4" s="7" t="s">
        <v>729</v>
      </c>
      <c r="C4" s="7"/>
      <c r="D4" s="7"/>
      <c r="F4" s="7"/>
      <c r="G4" s="7"/>
    </row>
    <row r="5" spans="1:5" s="3" customFormat="1" ht="14.25" customHeight="1">
      <c r="A5" s="19"/>
      <c r="B5" s="44" t="s">
        <v>1094</v>
      </c>
      <c r="C5" s="44"/>
      <c r="D5" s="44"/>
      <c r="E5" s="44"/>
    </row>
    <row r="6" spans="1:7" s="3" customFormat="1" ht="69.75" customHeight="1">
      <c r="A6" s="42" t="s">
        <v>1057</v>
      </c>
      <c r="B6" s="42"/>
      <c r="C6" s="42"/>
      <c r="D6" s="42"/>
      <c r="E6" s="42"/>
      <c r="F6" s="42"/>
      <c r="G6" s="42"/>
    </row>
    <row r="7" spans="1:7" s="3" customFormat="1" ht="16.5">
      <c r="A7" s="42"/>
      <c r="B7" s="42"/>
      <c r="C7" s="42"/>
      <c r="D7" s="42"/>
      <c r="E7" s="42"/>
      <c r="F7" s="42"/>
      <c r="G7" s="42"/>
    </row>
    <row r="8" spans="1:7" s="3" customFormat="1" ht="15.75" customHeight="1">
      <c r="A8" s="42"/>
      <c r="B8" s="42"/>
      <c r="C8" s="42"/>
      <c r="D8" s="42"/>
      <c r="E8" s="42"/>
      <c r="F8" s="42"/>
      <c r="G8" s="42"/>
    </row>
    <row r="9" spans="1:7" s="3" customFormat="1" ht="15.75" customHeight="1">
      <c r="A9" s="41"/>
      <c r="B9" s="41"/>
      <c r="C9" s="41"/>
      <c r="D9" s="41"/>
      <c r="E9" s="41"/>
      <c r="F9" s="41"/>
      <c r="G9" s="41"/>
    </row>
    <row r="10" spans="1:7" s="3" customFormat="1" ht="16.5">
      <c r="A10" s="19"/>
      <c r="E10" s="43" t="s">
        <v>986</v>
      </c>
      <c r="F10" s="43"/>
      <c r="G10" s="43"/>
    </row>
    <row r="11" spans="1:7" ht="84.75" customHeight="1">
      <c r="A11" s="20" t="s">
        <v>0</v>
      </c>
      <c r="B11" s="10" t="s">
        <v>13</v>
      </c>
      <c r="C11" s="10" t="s">
        <v>14</v>
      </c>
      <c r="D11" s="10" t="s">
        <v>718</v>
      </c>
      <c r="E11" s="10" t="s">
        <v>699</v>
      </c>
      <c r="F11" s="10" t="s">
        <v>700</v>
      </c>
      <c r="G11" s="10" t="s">
        <v>701</v>
      </c>
    </row>
    <row r="12" spans="1:7" ht="21" customHeight="1">
      <c r="A12" s="20">
        <v>1</v>
      </c>
      <c r="B12" s="10" t="s">
        <v>720</v>
      </c>
      <c r="C12" s="10" t="s">
        <v>721</v>
      </c>
      <c r="D12" s="10" t="s">
        <v>722</v>
      </c>
      <c r="E12" s="10" t="s">
        <v>723</v>
      </c>
      <c r="F12" s="10"/>
      <c r="G12" s="10"/>
    </row>
    <row r="13" spans="1:7" ht="108.75" customHeight="1">
      <c r="A13" s="20" t="s">
        <v>873</v>
      </c>
      <c r="B13" s="10" t="s">
        <v>138</v>
      </c>
      <c r="C13" s="10"/>
      <c r="D13" s="9"/>
      <c r="E13" s="13">
        <f aca="true" t="shared" si="0" ref="E13:E107">F13+G13</f>
        <v>66461</v>
      </c>
      <c r="F13" s="13">
        <f>F14+F33+F50+F58+F65</f>
        <v>64264</v>
      </c>
      <c r="G13" s="13">
        <f>G14+G33+G50+G58+G65</f>
        <v>2197</v>
      </c>
    </row>
    <row r="14" spans="1:7" ht="151.5" customHeight="1">
      <c r="A14" s="20" t="s">
        <v>899</v>
      </c>
      <c r="B14" s="10" t="s">
        <v>139</v>
      </c>
      <c r="C14" s="10"/>
      <c r="D14" s="9"/>
      <c r="E14" s="13">
        <f t="shared" si="0"/>
        <v>82</v>
      </c>
      <c r="F14" s="13">
        <f>F15+F18+F21+F24+F30+F27</f>
        <v>82</v>
      </c>
      <c r="G14" s="13">
        <f>G15+G18+G21+G24+G30+G27</f>
        <v>0</v>
      </c>
    </row>
    <row r="15" spans="1:7" ht="114" customHeight="1">
      <c r="A15" s="20" t="s">
        <v>140</v>
      </c>
      <c r="B15" s="10" t="s">
        <v>141</v>
      </c>
      <c r="C15" s="10"/>
      <c r="D15" s="9"/>
      <c r="E15" s="13">
        <f t="shared" si="0"/>
        <v>3</v>
      </c>
      <c r="F15" s="13">
        <f>F16</f>
        <v>3</v>
      </c>
      <c r="G15" s="13">
        <f>G16</f>
        <v>0</v>
      </c>
    </row>
    <row r="16" spans="1:7" ht="32.25" customHeight="1">
      <c r="A16" s="12" t="s">
        <v>142</v>
      </c>
      <c r="B16" s="9" t="s">
        <v>143</v>
      </c>
      <c r="C16" s="10"/>
      <c r="D16" s="9"/>
      <c r="E16" s="5">
        <f t="shared" si="0"/>
        <v>3</v>
      </c>
      <c r="F16" s="5">
        <f>F17</f>
        <v>3</v>
      </c>
      <c r="G16" s="5">
        <f>G17</f>
        <v>0</v>
      </c>
    </row>
    <row r="17" spans="1:7" ht="66.75" customHeight="1">
      <c r="A17" s="9" t="s">
        <v>23</v>
      </c>
      <c r="B17" s="9" t="s">
        <v>143</v>
      </c>
      <c r="C17" s="9" t="s">
        <v>16</v>
      </c>
      <c r="D17" s="9" t="s">
        <v>11</v>
      </c>
      <c r="E17" s="5">
        <f t="shared" si="0"/>
        <v>3</v>
      </c>
      <c r="F17" s="5">
        <v>3</v>
      </c>
      <c r="G17" s="5"/>
    </row>
    <row r="18" spans="1:7" ht="72.75" customHeight="1">
      <c r="A18" s="10" t="s">
        <v>650</v>
      </c>
      <c r="B18" s="10" t="s">
        <v>144</v>
      </c>
      <c r="C18" s="10"/>
      <c r="D18" s="10"/>
      <c r="E18" s="13">
        <f t="shared" si="0"/>
        <v>30</v>
      </c>
      <c r="F18" s="13">
        <f>F19</f>
        <v>30</v>
      </c>
      <c r="G18" s="13">
        <f>G19</f>
        <v>0</v>
      </c>
    </row>
    <row r="19" spans="1:7" ht="28.5" customHeight="1">
      <c r="A19" s="9" t="s">
        <v>76</v>
      </c>
      <c r="B19" s="9" t="s">
        <v>145</v>
      </c>
      <c r="C19" s="9"/>
      <c r="D19" s="9"/>
      <c r="E19" s="5">
        <f t="shared" si="0"/>
        <v>30</v>
      </c>
      <c r="F19" s="5">
        <f>F20</f>
        <v>30</v>
      </c>
      <c r="G19" s="5">
        <f>G20</f>
        <v>0</v>
      </c>
    </row>
    <row r="20" spans="1:7" ht="63.75" customHeight="1">
      <c r="A20" s="9" t="s">
        <v>23</v>
      </c>
      <c r="B20" s="9" t="s">
        <v>145</v>
      </c>
      <c r="C20" s="9" t="s">
        <v>16</v>
      </c>
      <c r="D20" s="9" t="s">
        <v>694</v>
      </c>
      <c r="E20" s="5">
        <f t="shared" si="0"/>
        <v>30</v>
      </c>
      <c r="F20" s="5">
        <v>30</v>
      </c>
      <c r="G20" s="5"/>
    </row>
    <row r="21" spans="1:7" ht="113.25" customHeight="1">
      <c r="A21" s="10" t="s">
        <v>646</v>
      </c>
      <c r="B21" s="10" t="s">
        <v>146</v>
      </c>
      <c r="C21" s="10"/>
      <c r="D21" s="10"/>
      <c r="E21" s="13">
        <f t="shared" si="0"/>
        <v>3</v>
      </c>
      <c r="F21" s="13">
        <f>F22</f>
        <v>3</v>
      </c>
      <c r="G21" s="13">
        <f>G22</f>
        <v>0</v>
      </c>
    </row>
    <row r="22" spans="1:7" ht="36" customHeight="1">
      <c r="A22" s="9" t="s">
        <v>76</v>
      </c>
      <c r="B22" s="9" t="s">
        <v>147</v>
      </c>
      <c r="C22" s="9"/>
      <c r="D22" s="9"/>
      <c r="E22" s="5">
        <f t="shared" si="0"/>
        <v>3</v>
      </c>
      <c r="F22" s="5">
        <f>F23</f>
        <v>3</v>
      </c>
      <c r="G22" s="5">
        <f>G23</f>
        <v>0</v>
      </c>
    </row>
    <row r="23" spans="1:7" ht="167.25" customHeight="1">
      <c r="A23" s="11" t="s">
        <v>25</v>
      </c>
      <c r="B23" s="9" t="s">
        <v>147</v>
      </c>
      <c r="C23" s="9" t="s">
        <v>15</v>
      </c>
      <c r="D23" s="9" t="s">
        <v>694</v>
      </c>
      <c r="E23" s="5">
        <f t="shared" si="0"/>
        <v>3</v>
      </c>
      <c r="F23" s="5">
        <v>3</v>
      </c>
      <c r="G23" s="5"/>
    </row>
    <row r="24" spans="1:7" ht="108" customHeight="1">
      <c r="A24" s="10" t="s">
        <v>647</v>
      </c>
      <c r="B24" s="10" t="s">
        <v>148</v>
      </c>
      <c r="C24" s="9"/>
      <c r="D24" s="9"/>
      <c r="E24" s="13">
        <f t="shared" si="0"/>
        <v>3</v>
      </c>
      <c r="F24" s="13">
        <f>F25</f>
        <v>3</v>
      </c>
      <c r="G24" s="13">
        <f>G25</f>
        <v>0</v>
      </c>
    </row>
    <row r="25" spans="1:7" ht="40.5" customHeight="1">
      <c r="A25" s="9" t="s">
        <v>76</v>
      </c>
      <c r="B25" s="9" t="s">
        <v>149</v>
      </c>
      <c r="C25" s="9"/>
      <c r="D25" s="9"/>
      <c r="E25" s="5">
        <f t="shared" si="0"/>
        <v>3</v>
      </c>
      <c r="F25" s="5">
        <f>F26</f>
        <v>3</v>
      </c>
      <c r="G25" s="5">
        <f>G26</f>
        <v>0</v>
      </c>
    </row>
    <row r="26" spans="1:7" ht="169.5" customHeight="1">
      <c r="A26" s="11" t="s">
        <v>25</v>
      </c>
      <c r="B26" s="9" t="s">
        <v>149</v>
      </c>
      <c r="C26" s="9" t="s">
        <v>15</v>
      </c>
      <c r="D26" s="9" t="s">
        <v>694</v>
      </c>
      <c r="E26" s="5">
        <f t="shared" si="0"/>
        <v>3</v>
      </c>
      <c r="F26" s="5">
        <v>3</v>
      </c>
      <c r="G26" s="5"/>
    </row>
    <row r="27" spans="1:7" ht="108.75" customHeight="1">
      <c r="A27" s="20" t="s">
        <v>717</v>
      </c>
      <c r="B27" s="10" t="s">
        <v>688</v>
      </c>
      <c r="C27" s="10"/>
      <c r="D27" s="10"/>
      <c r="E27" s="13">
        <f>F27+G27</f>
        <v>15</v>
      </c>
      <c r="F27" s="13">
        <f>F28</f>
        <v>15</v>
      </c>
      <c r="G27" s="13">
        <f>G28</f>
        <v>0</v>
      </c>
    </row>
    <row r="28" spans="1:7" ht="30" customHeight="1">
      <c r="A28" s="11" t="s">
        <v>76</v>
      </c>
      <c r="B28" s="9" t="s">
        <v>689</v>
      </c>
      <c r="C28" s="9"/>
      <c r="D28" s="9"/>
      <c r="E28" s="5">
        <f>F28+G28</f>
        <v>15</v>
      </c>
      <c r="F28" s="5">
        <f>F29</f>
        <v>15</v>
      </c>
      <c r="G28" s="5">
        <f>G29</f>
        <v>0</v>
      </c>
    </row>
    <row r="29" spans="1:7" ht="65.25" customHeight="1">
      <c r="A29" s="11" t="s">
        <v>23</v>
      </c>
      <c r="B29" s="9" t="s">
        <v>689</v>
      </c>
      <c r="C29" s="9" t="s">
        <v>16</v>
      </c>
      <c r="D29" s="9" t="s">
        <v>26</v>
      </c>
      <c r="E29" s="5">
        <f>F29+G29</f>
        <v>15</v>
      </c>
      <c r="F29" s="5">
        <v>15</v>
      </c>
      <c r="G29" s="5"/>
    </row>
    <row r="30" spans="1:7" ht="65.25" customHeight="1">
      <c r="A30" s="20" t="s">
        <v>648</v>
      </c>
      <c r="B30" s="10" t="s">
        <v>150</v>
      </c>
      <c r="C30" s="10"/>
      <c r="D30" s="10"/>
      <c r="E30" s="13">
        <f t="shared" si="0"/>
        <v>28</v>
      </c>
      <c r="F30" s="13">
        <f>F31</f>
        <v>28</v>
      </c>
      <c r="G30" s="13">
        <f>G31</f>
        <v>0</v>
      </c>
    </row>
    <row r="31" spans="1:7" ht="24.75" customHeight="1">
      <c r="A31" s="11" t="s">
        <v>76</v>
      </c>
      <c r="B31" s="9" t="s">
        <v>151</v>
      </c>
      <c r="C31" s="9"/>
      <c r="D31" s="9"/>
      <c r="E31" s="5">
        <f t="shared" si="0"/>
        <v>28</v>
      </c>
      <c r="F31" s="5">
        <f>F32</f>
        <v>28</v>
      </c>
      <c r="G31" s="5">
        <f>G32</f>
        <v>0</v>
      </c>
    </row>
    <row r="32" spans="1:7" ht="61.5" customHeight="1">
      <c r="A32" s="11" t="s">
        <v>23</v>
      </c>
      <c r="B32" s="9" t="s">
        <v>151</v>
      </c>
      <c r="C32" s="9" t="s">
        <v>16</v>
      </c>
      <c r="D32" s="9" t="s">
        <v>26</v>
      </c>
      <c r="E32" s="5">
        <f t="shared" si="0"/>
        <v>28</v>
      </c>
      <c r="F32" s="5">
        <v>28</v>
      </c>
      <c r="G32" s="5"/>
    </row>
    <row r="33" spans="1:7" ht="154.5" customHeight="1">
      <c r="A33" s="20" t="s">
        <v>900</v>
      </c>
      <c r="B33" s="10" t="s">
        <v>152</v>
      </c>
      <c r="C33" s="10"/>
      <c r="D33" s="10"/>
      <c r="E33" s="13">
        <f t="shared" si="0"/>
        <v>1058</v>
      </c>
      <c r="F33" s="13">
        <f>F34+F37+F40+F43+F46</f>
        <v>1058</v>
      </c>
      <c r="G33" s="13">
        <f>G34+G37+G40+G43+G46</f>
        <v>0</v>
      </c>
    </row>
    <row r="34" spans="1:7" ht="334.5" customHeight="1">
      <c r="A34" s="20" t="s">
        <v>153</v>
      </c>
      <c r="B34" s="10" t="s">
        <v>154</v>
      </c>
      <c r="C34" s="10"/>
      <c r="D34" s="10"/>
      <c r="E34" s="13">
        <f t="shared" si="0"/>
        <v>492</v>
      </c>
      <c r="F34" s="13">
        <f>F35</f>
        <v>492</v>
      </c>
      <c r="G34" s="13">
        <f>G35</f>
        <v>0</v>
      </c>
    </row>
    <row r="35" spans="1:7" ht="73.5" customHeight="1">
      <c r="A35" s="11" t="s">
        <v>58</v>
      </c>
      <c r="B35" s="9" t="s">
        <v>710</v>
      </c>
      <c r="C35" s="10"/>
      <c r="D35" s="10"/>
      <c r="E35" s="5">
        <f t="shared" si="0"/>
        <v>492</v>
      </c>
      <c r="F35" s="5">
        <f>F36</f>
        <v>492</v>
      </c>
      <c r="G35" s="5">
        <f>G36</f>
        <v>0</v>
      </c>
    </row>
    <row r="36" spans="1:7" ht="66" customHeight="1">
      <c r="A36" s="9" t="s">
        <v>23</v>
      </c>
      <c r="B36" s="9" t="s">
        <v>710</v>
      </c>
      <c r="C36" s="9" t="s">
        <v>16</v>
      </c>
      <c r="D36" s="9" t="s">
        <v>673</v>
      </c>
      <c r="E36" s="5">
        <f t="shared" si="0"/>
        <v>492</v>
      </c>
      <c r="F36" s="5">
        <f>1116-625+1</f>
        <v>492</v>
      </c>
      <c r="G36" s="5"/>
    </row>
    <row r="37" spans="1:7" ht="158.25" customHeight="1">
      <c r="A37" s="10" t="s">
        <v>763</v>
      </c>
      <c r="B37" s="10" t="s">
        <v>684</v>
      </c>
      <c r="C37" s="10"/>
      <c r="D37" s="10"/>
      <c r="E37" s="13">
        <f aca="true" t="shared" si="1" ref="E37:E45">F37+G37</f>
        <v>100</v>
      </c>
      <c r="F37" s="13">
        <f>F38</f>
        <v>100</v>
      </c>
      <c r="G37" s="13">
        <f>G38</f>
        <v>0</v>
      </c>
    </row>
    <row r="38" spans="1:7" ht="24" customHeight="1">
      <c r="A38" s="12" t="s">
        <v>76</v>
      </c>
      <c r="B38" s="9" t="s">
        <v>685</v>
      </c>
      <c r="C38" s="9"/>
      <c r="D38" s="9"/>
      <c r="E38" s="5">
        <f t="shared" si="1"/>
        <v>100</v>
      </c>
      <c r="F38" s="5">
        <f>F39</f>
        <v>100</v>
      </c>
      <c r="G38" s="5">
        <f>G39</f>
        <v>0</v>
      </c>
    </row>
    <row r="39" spans="1:7" ht="45" customHeight="1">
      <c r="A39" s="9" t="s">
        <v>30</v>
      </c>
      <c r="B39" s="9" t="s">
        <v>685</v>
      </c>
      <c r="C39" s="9" t="s">
        <v>19</v>
      </c>
      <c r="D39" s="9" t="s">
        <v>1</v>
      </c>
      <c r="E39" s="5">
        <f t="shared" si="1"/>
        <v>100</v>
      </c>
      <c r="F39" s="5">
        <v>100</v>
      </c>
      <c r="G39" s="5"/>
    </row>
    <row r="40" spans="1:7" ht="201" customHeight="1">
      <c r="A40" s="10" t="s">
        <v>906</v>
      </c>
      <c r="B40" s="10" t="s">
        <v>907</v>
      </c>
      <c r="C40" s="9"/>
      <c r="D40" s="9"/>
      <c r="E40" s="13">
        <f t="shared" si="1"/>
        <v>10</v>
      </c>
      <c r="F40" s="13">
        <f>F41</f>
        <v>10</v>
      </c>
      <c r="G40" s="13">
        <f>G41</f>
        <v>0</v>
      </c>
    </row>
    <row r="41" spans="1:7" ht="27.75" customHeight="1">
      <c r="A41" s="12" t="s">
        <v>76</v>
      </c>
      <c r="B41" s="9" t="s">
        <v>908</v>
      </c>
      <c r="C41" s="9"/>
      <c r="D41" s="9"/>
      <c r="E41" s="5">
        <f t="shared" si="1"/>
        <v>10</v>
      </c>
      <c r="F41" s="5">
        <f>F42</f>
        <v>10</v>
      </c>
      <c r="G41" s="5">
        <f>G42</f>
        <v>0</v>
      </c>
    </row>
    <row r="42" spans="1:7" ht="66.75" customHeight="1">
      <c r="A42" s="9" t="s">
        <v>23</v>
      </c>
      <c r="B42" s="9" t="s">
        <v>908</v>
      </c>
      <c r="C42" s="9" t="s">
        <v>16</v>
      </c>
      <c r="D42" s="9" t="s">
        <v>1</v>
      </c>
      <c r="E42" s="5">
        <f t="shared" si="1"/>
        <v>10</v>
      </c>
      <c r="F42" s="5">
        <v>10</v>
      </c>
      <c r="G42" s="5"/>
    </row>
    <row r="43" spans="1:7" ht="121.5" customHeight="1">
      <c r="A43" s="10" t="s">
        <v>911</v>
      </c>
      <c r="B43" s="10" t="s">
        <v>909</v>
      </c>
      <c r="C43" s="9"/>
      <c r="D43" s="9"/>
      <c r="E43" s="13">
        <f t="shared" si="1"/>
        <v>113</v>
      </c>
      <c r="F43" s="13">
        <f>F44</f>
        <v>113</v>
      </c>
      <c r="G43" s="13">
        <f>G44</f>
        <v>0</v>
      </c>
    </row>
    <row r="44" spans="1:7" ht="24.75" customHeight="1">
      <c r="A44" s="12" t="s">
        <v>76</v>
      </c>
      <c r="B44" s="9" t="s">
        <v>910</v>
      </c>
      <c r="C44" s="9"/>
      <c r="D44" s="9"/>
      <c r="E44" s="5">
        <f t="shared" si="1"/>
        <v>113</v>
      </c>
      <c r="F44" s="5">
        <f>F45</f>
        <v>113</v>
      </c>
      <c r="G44" s="5">
        <f>G45</f>
        <v>0</v>
      </c>
    </row>
    <row r="45" spans="1:7" ht="66.75" customHeight="1">
      <c r="A45" s="9" t="s">
        <v>30</v>
      </c>
      <c r="B45" s="9" t="s">
        <v>910</v>
      </c>
      <c r="C45" s="9" t="s">
        <v>19</v>
      </c>
      <c r="D45" s="9" t="s">
        <v>1</v>
      </c>
      <c r="E45" s="5">
        <f t="shared" si="1"/>
        <v>113</v>
      </c>
      <c r="F45" s="5">
        <v>113</v>
      </c>
      <c r="G45" s="5"/>
    </row>
    <row r="46" spans="1:7" ht="172.5" customHeight="1">
      <c r="A46" s="8" t="s">
        <v>795</v>
      </c>
      <c r="B46" s="10" t="s">
        <v>156</v>
      </c>
      <c r="C46" s="9"/>
      <c r="D46" s="9"/>
      <c r="E46" s="13">
        <f t="shared" si="0"/>
        <v>343</v>
      </c>
      <c r="F46" s="13">
        <f>F47</f>
        <v>343</v>
      </c>
      <c r="G46" s="13">
        <f>G47</f>
        <v>0</v>
      </c>
    </row>
    <row r="47" spans="1:7" ht="35.25" customHeight="1">
      <c r="A47" s="12" t="s">
        <v>76</v>
      </c>
      <c r="B47" s="9" t="s">
        <v>157</v>
      </c>
      <c r="C47" s="9"/>
      <c r="D47" s="9"/>
      <c r="E47" s="5">
        <f t="shared" si="0"/>
        <v>343</v>
      </c>
      <c r="F47" s="5">
        <f>F48+F49</f>
        <v>343</v>
      </c>
      <c r="G47" s="5">
        <f>G48+G49</f>
        <v>0</v>
      </c>
    </row>
    <row r="48" spans="1:7" ht="99.75" customHeight="1">
      <c r="A48" s="9" t="s">
        <v>21</v>
      </c>
      <c r="B48" s="9" t="s">
        <v>157</v>
      </c>
      <c r="C48" s="9" t="s">
        <v>17</v>
      </c>
      <c r="D48" s="9" t="s">
        <v>28</v>
      </c>
      <c r="E48" s="5">
        <f t="shared" si="0"/>
        <v>163</v>
      </c>
      <c r="F48" s="5">
        <v>163</v>
      </c>
      <c r="G48" s="5"/>
    </row>
    <row r="49" spans="1:7" ht="99.75" customHeight="1">
      <c r="A49" s="9" t="s">
        <v>21</v>
      </c>
      <c r="B49" s="9" t="s">
        <v>157</v>
      </c>
      <c r="C49" s="9" t="s">
        <v>17</v>
      </c>
      <c r="D49" s="9" t="s">
        <v>27</v>
      </c>
      <c r="E49" s="5">
        <f t="shared" si="0"/>
        <v>180</v>
      </c>
      <c r="F49" s="5">
        <f>122+58</f>
        <v>180</v>
      </c>
      <c r="G49" s="5"/>
    </row>
    <row r="50" spans="1:7" ht="162" customHeight="1">
      <c r="A50" s="20" t="s">
        <v>901</v>
      </c>
      <c r="B50" s="10" t="s">
        <v>158</v>
      </c>
      <c r="C50" s="10"/>
      <c r="D50" s="10"/>
      <c r="E50" s="13">
        <f t="shared" si="0"/>
        <v>62043</v>
      </c>
      <c r="F50" s="13">
        <f>F51</f>
        <v>62043</v>
      </c>
      <c r="G50" s="13">
        <f>G51</f>
        <v>0</v>
      </c>
    </row>
    <row r="51" spans="1:7" ht="233.25" customHeight="1">
      <c r="A51" s="20" t="s">
        <v>159</v>
      </c>
      <c r="B51" s="10" t="s">
        <v>160</v>
      </c>
      <c r="C51" s="10"/>
      <c r="D51" s="10"/>
      <c r="E51" s="13">
        <f aca="true" t="shared" si="2" ref="E51:E57">F51+G51</f>
        <v>62043</v>
      </c>
      <c r="F51" s="13">
        <f>F52</f>
        <v>62043</v>
      </c>
      <c r="G51" s="13">
        <f>G52</f>
        <v>0</v>
      </c>
    </row>
    <row r="52" spans="1:7" ht="78.75" customHeight="1">
      <c r="A52" s="11" t="s">
        <v>58</v>
      </c>
      <c r="B52" s="9" t="s">
        <v>161</v>
      </c>
      <c r="C52" s="9"/>
      <c r="D52" s="9"/>
      <c r="E52" s="5">
        <f t="shared" si="2"/>
        <v>62043</v>
      </c>
      <c r="F52" s="5">
        <f>F53+F54+F55+F56+F57</f>
        <v>62043</v>
      </c>
      <c r="G52" s="5">
        <f>G53+G54+G55+G56+G57</f>
        <v>0</v>
      </c>
    </row>
    <row r="53" spans="1:7" ht="161.25" customHeight="1">
      <c r="A53" s="11" t="s">
        <v>25</v>
      </c>
      <c r="B53" s="9" t="s">
        <v>161</v>
      </c>
      <c r="C53" s="9" t="s">
        <v>15</v>
      </c>
      <c r="D53" s="9" t="s">
        <v>29</v>
      </c>
      <c r="E53" s="5">
        <f t="shared" si="2"/>
        <v>39268</v>
      </c>
      <c r="F53" s="5">
        <v>39268</v>
      </c>
      <c r="G53" s="5"/>
    </row>
    <row r="54" spans="1:7" ht="57" customHeight="1">
      <c r="A54" s="9" t="s">
        <v>23</v>
      </c>
      <c r="B54" s="9" t="s">
        <v>161</v>
      </c>
      <c r="C54" s="9" t="s">
        <v>16</v>
      </c>
      <c r="D54" s="9" t="s">
        <v>29</v>
      </c>
      <c r="E54" s="5">
        <f t="shared" si="2"/>
        <v>11276</v>
      </c>
      <c r="F54" s="5">
        <v>11276</v>
      </c>
      <c r="G54" s="5"/>
    </row>
    <row r="55" spans="1:7" ht="40.5" customHeight="1">
      <c r="A55" s="9" t="s">
        <v>22</v>
      </c>
      <c r="B55" s="9" t="s">
        <v>161</v>
      </c>
      <c r="C55" s="9" t="s">
        <v>18</v>
      </c>
      <c r="D55" s="9" t="s">
        <v>29</v>
      </c>
      <c r="E55" s="5">
        <f t="shared" si="2"/>
        <v>62</v>
      </c>
      <c r="F55" s="5">
        <v>62</v>
      </c>
      <c r="G55" s="5"/>
    </row>
    <row r="56" spans="1:7" ht="159" customHeight="1">
      <c r="A56" s="11" t="s">
        <v>25</v>
      </c>
      <c r="B56" s="9" t="s">
        <v>161</v>
      </c>
      <c r="C56" s="9" t="s">
        <v>15</v>
      </c>
      <c r="D56" s="9" t="s">
        <v>674</v>
      </c>
      <c r="E56" s="5">
        <f t="shared" si="2"/>
        <v>9348</v>
      </c>
      <c r="F56" s="5">
        <v>9348</v>
      </c>
      <c r="G56" s="5"/>
    </row>
    <row r="57" spans="1:7" ht="62.25" customHeight="1">
      <c r="A57" s="9" t="s">
        <v>23</v>
      </c>
      <c r="B57" s="9" t="s">
        <v>161</v>
      </c>
      <c r="C57" s="9" t="s">
        <v>16</v>
      </c>
      <c r="D57" s="9" t="s">
        <v>674</v>
      </c>
      <c r="E57" s="5">
        <f t="shared" si="2"/>
        <v>2089</v>
      </c>
      <c r="F57" s="5">
        <v>2089</v>
      </c>
      <c r="G57" s="5"/>
    </row>
    <row r="58" spans="1:7" ht="167.25" customHeight="1">
      <c r="A58" s="20" t="s">
        <v>902</v>
      </c>
      <c r="B58" s="10" t="s">
        <v>162</v>
      </c>
      <c r="C58" s="10"/>
      <c r="D58" s="10"/>
      <c r="E58" s="13">
        <f t="shared" si="0"/>
        <v>2547</v>
      </c>
      <c r="F58" s="13">
        <f>F59</f>
        <v>350</v>
      </c>
      <c r="G58" s="13">
        <f>G59</f>
        <v>2197</v>
      </c>
    </row>
    <row r="59" spans="1:7" ht="145.5" customHeight="1">
      <c r="A59" s="20" t="s">
        <v>163</v>
      </c>
      <c r="B59" s="10" t="s">
        <v>164</v>
      </c>
      <c r="C59" s="10"/>
      <c r="D59" s="10"/>
      <c r="E59" s="13">
        <f t="shared" si="0"/>
        <v>2547</v>
      </c>
      <c r="F59" s="13">
        <f>F60+F62</f>
        <v>350</v>
      </c>
      <c r="G59" s="13">
        <f>G60+G62</f>
        <v>2197</v>
      </c>
    </row>
    <row r="60" spans="1:7" ht="63" customHeight="1">
      <c r="A60" s="11" t="s">
        <v>86</v>
      </c>
      <c r="B60" s="9" t="s">
        <v>165</v>
      </c>
      <c r="C60" s="9"/>
      <c r="D60" s="9"/>
      <c r="E60" s="5">
        <f t="shared" si="0"/>
        <v>350</v>
      </c>
      <c r="F60" s="5">
        <f>F61</f>
        <v>350</v>
      </c>
      <c r="G60" s="5">
        <f>G61</f>
        <v>0</v>
      </c>
    </row>
    <row r="61" spans="1:7" ht="158.25" customHeight="1">
      <c r="A61" s="11" t="s">
        <v>25</v>
      </c>
      <c r="B61" s="9" t="s">
        <v>165</v>
      </c>
      <c r="C61" s="9" t="s">
        <v>15</v>
      </c>
      <c r="D61" s="9" t="s">
        <v>6</v>
      </c>
      <c r="E61" s="5">
        <f t="shared" si="0"/>
        <v>350</v>
      </c>
      <c r="F61" s="5">
        <v>350</v>
      </c>
      <c r="G61" s="5"/>
    </row>
    <row r="62" spans="1:7" ht="108" customHeight="1">
      <c r="A62" s="11" t="s">
        <v>166</v>
      </c>
      <c r="B62" s="9" t="s">
        <v>167</v>
      </c>
      <c r="C62" s="9"/>
      <c r="D62" s="9"/>
      <c r="E62" s="5">
        <f t="shared" si="0"/>
        <v>2197</v>
      </c>
      <c r="F62" s="5">
        <f>F63+F64</f>
        <v>0</v>
      </c>
      <c r="G62" s="5">
        <f>G63+G64</f>
        <v>2197</v>
      </c>
    </row>
    <row r="63" spans="1:7" ht="163.5" customHeight="1">
      <c r="A63" s="11" t="s">
        <v>25</v>
      </c>
      <c r="B63" s="9" t="s">
        <v>167</v>
      </c>
      <c r="C63" s="9" t="s">
        <v>15</v>
      </c>
      <c r="D63" s="9" t="s">
        <v>6</v>
      </c>
      <c r="E63" s="5">
        <f t="shared" si="0"/>
        <v>1901</v>
      </c>
      <c r="F63" s="5"/>
      <c r="G63" s="5">
        <v>1901</v>
      </c>
    </row>
    <row r="64" spans="1:7" ht="60.75" customHeight="1">
      <c r="A64" s="11" t="s">
        <v>23</v>
      </c>
      <c r="B64" s="9" t="s">
        <v>167</v>
      </c>
      <c r="C64" s="9" t="s">
        <v>16</v>
      </c>
      <c r="D64" s="9" t="s">
        <v>6</v>
      </c>
      <c r="E64" s="5">
        <f t="shared" si="0"/>
        <v>296</v>
      </c>
      <c r="F64" s="5"/>
      <c r="G64" s="5">
        <v>296</v>
      </c>
    </row>
    <row r="65" spans="1:7" ht="150" customHeight="1">
      <c r="A65" s="10" t="s">
        <v>968</v>
      </c>
      <c r="B65" s="10" t="s">
        <v>767</v>
      </c>
      <c r="C65" s="9"/>
      <c r="D65" s="9"/>
      <c r="E65" s="13">
        <f t="shared" si="0"/>
        <v>731</v>
      </c>
      <c r="F65" s="13">
        <f>F66+F70+F73</f>
        <v>731</v>
      </c>
      <c r="G65" s="13">
        <f>G66+G70+G73</f>
        <v>0</v>
      </c>
    </row>
    <row r="66" spans="1:7" ht="300" customHeight="1">
      <c r="A66" s="23" t="s">
        <v>994</v>
      </c>
      <c r="B66" s="10" t="s">
        <v>768</v>
      </c>
      <c r="C66" s="9"/>
      <c r="D66" s="9"/>
      <c r="E66" s="13">
        <f t="shared" si="0"/>
        <v>700</v>
      </c>
      <c r="F66" s="13">
        <f>F67</f>
        <v>700</v>
      </c>
      <c r="G66" s="13">
        <f>G67</f>
        <v>0</v>
      </c>
    </row>
    <row r="67" spans="1:7" ht="73.5" customHeight="1">
      <c r="A67" s="11" t="s">
        <v>58</v>
      </c>
      <c r="B67" s="9" t="s">
        <v>969</v>
      </c>
      <c r="C67" s="9"/>
      <c r="D67" s="9"/>
      <c r="E67" s="5">
        <f t="shared" si="0"/>
        <v>700</v>
      </c>
      <c r="F67" s="5">
        <f>F68+F69</f>
        <v>700</v>
      </c>
      <c r="G67" s="5">
        <f>G68</f>
        <v>0</v>
      </c>
    </row>
    <row r="68" spans="1:7" ht="60.75" customHeight="1">
      <c r="A68" s="9" t="s">
        <v>23</v>
      </c>
      <c r="B68" s="9" t="s">
        <v>969</v>
      </c>
      <c r="C68" s="9" t="s">
        <v>16</v>
      </c>
      <c r="D68" s="9" t="s">
        <v>673</v>
      </c>
      <c r="E68" s="5">
        <f t="shared" si="0"/>
        <v>625</v>
      </c>
      <c r="F68" s="5">
        <v>625</v>
      </c>
      <c r="G68" s="5"/>
    </row>
    <row r="69" spans="1:7" ht="117.75" customHeight="1">
      <c r="A69" s="9" t="s">
        <v>21</v>
      </c>
      <c r="B69" s="9" t="s">
        <v>969</v>
      </c>
      <c r="C69" s="9" t="s">
        <v>17</v>
      </c>
      <c r="D69" s="9" t="s">
        <v>32</v>
      </c>
      <c r="E69" s="5">
        <f>F69+G69</f>
        <v>75</v>
      </c>
      <c r="F69" s="5">
        <v>75</v>
      </c>
      <c r="G69" s="5"/>
    </row>
    <row r="70" spans="1:7" ht="126.75" customHeight="1">
      <c r="A70" s="8" t="s">
        <v>959</v>
      </c>
      <c r="B70" s="10" t="s">
        <v>960</v>
      </c>
      <c r="C70" s="9"/>
      <c r="D70" s="9"/>
      <c r="E70" s="13">
        <f t="shared" si="0"/>
        <v>20</v>
      </c>
      <c r="F70" s="13">
        <f>F71</f>
        <v>20</v>
      </c>
      <c r="G70" s="13">
        <f>G71</f>
        <v>0</v>
      </c>
    </row>
    <row r="71" spans="1:7" ht="34.5" customHeight="1">
      <c r="A71" s="11" t="s">
        <v>76</v>
      </c>
      <c r="B71" s="9" t="s">
        <v>961</v>
      </c>
      <c r="C71" s="9"/>
      <c r="D71" s="9"/>
      <c r="E71" s="5">
        <f t="shared" si="0"/>
        <v>20</v>
      </c>
      <c r="F71" s="5">
        <f>F72</f>
        <v>20</v>
      </c>
      <c r="G71" s="5">
        <f>G72</f>
        <v>0</v>
      </c>
    </row>
    <row r="72" spans="1:7" ht="60.75" customHeight="1">
      <c r="A72" s="11" t="s">
        <v>23</v>
      </c>
      <c r="B72" s="9" t="s">
        <v>961</v>
      </c>
      <c r="C72" s="9" t="s">
        <v>16</v>
      </c>
      <c r="D72" s="9" t="s">
        <v>26</v>
      </c>
      <c r="E72" s="5">
        <f t="shared" si="0"/>
        <v>20</v>
      </c>
      <c r="F72" s="5">
        <v>20</v>
      </c>
      <c r="G72" s="5"/>
    </row>
    <row r="73" spans="1:7" ht="203.25" customHeight="1">
      <c r="A73" s="8" t="s">
        <v>962</v>
      </c>
      <c r="B73" s="10" t="s">
        <v>963</v>
      </c>
      <c r="C73" s="9"/>
      <c r="D73" s="9"/>
      <c r="E73" s="13">
        <f t="shared" si="0"/>
        <v>11</v>
      </c>
      <c r="F73" s="13">
        <f>F74</f>
        <v>11</v>
      </c>
      <c r="G73" s="13">
        <f>G74</f>
        <v>0</v>
      </c>
    </row>
    <row r="74" spans="1:7" ht="36" customHeight="1">
      <c r="A74" s="11" t="s">
        <v>76</v>
      </c>
      <c r="B74" s="9" t="s">
        <v>964</v>
      </c>
      <c r="C74" s="9"/>
      <c r="D74" s="9"/>
      <c r="E74" s="5">
        <f t="shared" si="0"/>
        <v>11</v>
      </c>
      <c r="F74" s="5">
        <f>F75</f>
        <v>11</v>
      </c>
      <c r="G74" s="5">
        <f>G75</f>
        <v>0</v>
      </c>
    </row>
    <row r="75" spans="1:7" ht="60.75" customHeight="1">
      <c r="A75" s="11" t="s">
        <v>23</v>
      </c>
      <c r="B75" s="9" t="s">
        <v>964</v>
      </c>
      <c r="C75" s="9" t="s">
        <v>16</v>
      </c>
      <c r="D75" s="9" t="s">
        <v>26</v>
      </c>
      <c r="E75" s="5">
        <f t="shared" si="0"/>
        <v>11</v>
      </c>
      <c r="F75" s="5">
        <v>11</v>
      </c>
      <c r="G75" s="5"/>
    </row>
    <row r="76" spans="1:7" ht="91.5" customHeight="1">
      <c r="A76" s="8" t="s">
        <v>874</v>
      </c>
      <c r="B76" s="10" t="s">
        <v>268</v>
      </c>
      <c r="C76" s="10"/>
      <c r="D76" s="9"/>
      <c r="E76" s="13">
        <f t="shared" si="0"/>
        <v>4022563</v>
      </c>
      <c r="F76" s="13">
        <f>F77+F106+F148+F192+F201+F220+F232</f>
        <v>1451517</v>
      </c>
      <c r="G76" s="13">
        <f>G77+G106+G148+G192+G201+G220+G232</f>
        <v>2571046</v>
      </c>
    </row>
    <row r="77" spans="1:7" ht="52.5" customHeight="1">
      <c r="A77" s="8" t="s">
        <v>269</v>
      </c>
      <c r="B77" s="10" t="s">
        <v>270</v>
      </c>
      <c r="C77" s="10"/>
      <c r="D77" s="9"/>
      <c r="E77" s="13">
        <f t="shared" si="0"/>
        <v>1553497</v>
      </c>
      <c r="F77" s="13">
        <f>F78+F81+F84+F91+F96+F101</f>
        <v>564553</v>
      </c>
      <c r="G77" s="13">
        <f>G78+G81+G84+G91+G96+G101</f>
        <v>988944</v>
      </c>
    </row>
    <row r="78" spans="1:7" ht="198" customHeight="1">
      <c r="A78" s="8" t="s">
        <v>271</v>
      </c>
      <c r="B78" s="10" t="s">
        <v>272</v>
      </c>
      <c r="C78" s="9"/>
      <c r="D78" s="9"/>
      <c r="E78" s="13">
        <f t="shared" si="0"/>
        <v>659603</v>
      </c>
      <c r="F78" s="13">
        <f>F79</f>
        <v>0</v>
      </c>
      <c r="G78" s="13">
        <f>G79</f>
        <v>659603</v>
      </c>
    </row>
    <row r="79" spans="1:7" ht="135.75" customHeight="1">
      <c r="A79" s="24" t="s">
        <v>273</v>
      </c>
      <c r="B79" s="9" t="s">
        <v>274</v>
      </c>
      <c r="C79" s="9"/>
      <c r="D79" s="9"/>
      <c r="E79" s="5">
        <f t="shared" si="0"/>
        <v>659603</v>
      </c>
      <c r="F79" s="5">
        <f>F80</f>
        <v>0</v>
      </c>
      <c r="G79" s="5">
        <f>G80</f>
        <v>659603</v>
      </c>
    </row>
    <row r="80" spans="1:7" ht="84" customHeight="1">
      <c r="A80" s="9" t="s">
        <v>21</v>
      </c>
      <c r="B80" s="9" t="s">
        <v>274</v>
      </c>
      <c r="C80" s="9" t="s">
        <v>17</v>
      </c>
      <c r="D80" s="9" t="s">
        <v>28</v>
      </c>
      <c r="E80" s="5">
        <f t="shared" si="0"/>
        <v>659603</v>
      </c>
      <c r="F80" s="5"/>
      <c r="G80" s="5">
        <v>659603</v>
      </c>
    </row>
    <row r="81" spans="1:7" ht="180.75" customHeight="1">
      <c r="A81" s="10" t="s">
        <v>796</v>
      </c>
      <c r="B81" s="10" t="s">
        <v>275</v>
      </c>
      <c r="C81" s="9"/>
      <c r="D81" s="9"/>
      <c r="E81" s="13">
        <f t="shared" si="0"/>
        <v>70550</v>
      </c>
      <c r="F81" s="13">
        <f>F82</f>
        <v>0</v>
      </c>
      <c r="G81" s="13">
        <f>G82</f>
        <v>70550</v>
      </c>
    </row>
    <row r="82" spans="1:7" ht="139.5" customHeight="1">
      <c r="A82" s="12" t="s">
        <v>276</v>
      </c>
      <c r="B82" s="9" t="s">
        <v>277</v>
      </c>
      <c r="C82" s="10"/>
      <c r="D82" s="9"/>
      <c r="E82" s="5">
        <f t="shared" si="0"/>
        <v>70550</v>
      </c>
      <c r="F82" s="5">
        <f>F83</f>
        <v>0</v>
      </c>
      <c r="G82" s="5">
        <f>G83</f>
        <v>70550</v>
      </c>
    </row>
    <row r="83" spans="1:7" ht="44.25" customHeight="1">
      <c r="A83" s="12" t="s">
        <v>30</v>
      </c>
      <c r="B83" s="9" t="s">
        <v>277</v>
      </c>
      <c r="C83" s="9" t="s">
        <v>19</v>
      </c>
      <c r="D83" s="9" t="s">
        <v>8</v>
      </c>
      <c r="E83" s="5">
        <f t="shared" si="0"/>
        <v>70550</v>
      </c>
      <c r="F83" s="5"/>
      <c r="G83" s="5">
        <v>70550</v>
      </c>
    </row>
    <row r="84" spans="1:7" ht="129.75" customHeight="1">
      <c r="A84" s="8" t="s">
        <v>797</v>
      </c>
      <c r="B84" s="10" t="s">
        <v>278</v>
      </c>
      <c r="C84" s="10"/>
      <c r="D84" s="10"/>
      <c r="E84" s="13">
        <f t="shared" si="0"/>
        <v>241801</v>
      </c>
      <c r="F84" s="13">
        <f>F85+F87+F89</f>
        <v>17811</v>
      </c>
      <c r="G84" s="13">
        <f>G85+G87+G89</f>
        <v>223990</v>
      </c>
    </row>
    <row r="85" spans="1:7" ht="28.5" customHeight="1">
      <c r="A85" s="18" t="s">
        <v>60</v>
      </c>
      <c r="B85" s="9" t="s">
        <v>686</v>
      </c>
      <c r="C85" s="10"/>
      <c r="D85" s="10"/>
      <c r="E85" s="5">
        <f t="shared" si="0"/>
        <v>6022</v>
      </c>
      <c r="F85" s="5">
        <f>F86</f>
        <v>6022</v>
      </c>
      <c r="G85" s="5">
        <f>G86</f>
        <v>0</v>
      </c>
    </row>
    <row r="86" spans="1:7" ht="68.25" customHeight="1">
      <c r="A86" s="9" t="s">
        <v>23</v>
      </c>
      <c r="B86" s="9" t="s">
        <v>686</v>
      </c>
      <c r="C86" s="9" t="s">
        <v>16</v>
      </c>
      <c r="D86" s="9" t="s">
        <v>28</v>
      </c>
      <c r="E86" s="5">
        <f t="shared" si="0"/>
        <v>6022</v>
      </c>
      <c r="F86" s="5">
        <v>6022</v>
      </c>
      <c r="G86" s="5"/>
    </row>
    <row r="87" spans="1:7" ht="123" customHeight="1">
      <c r="A87" s="9" t="s">
        <v>778</v>
      </c>
      <c r="B87" s="9" t="s">
        <v>835</v>
      </c>
      <c r="C87" s="9"/>
      <c r="D87" s="9"/>
      <c r="E87" s="5">
        <f>F87+G87</f>
        <v>223990</v>
      </c>
      <c r="F87" s="5">
        <f>F88</f>
        <v>0</v>
      </c>
      <c r="G87" s="5">
        <f>G88</f>
        <v>223990</v>
      </c>
    </row>
    <row r="88" spans="1:7" ht="63" customHeight="1">
      <c r="A88" s="9" t="s">
        <v>23</v>
      </c>
      <c r="B88" s="9" t="s">
        <v>835</v>
      </c>
      <c r="C88" s="9" t="s">
        <v>16</v>
      </c>
      <c r="D88" s="9" t="s">
        <v>28</v>
      </c>
      <c r="E88" s="5">
        <f>F88+G88</f>
        <v>223990</v>
      </c>
      <c r="F88" s="5"/>
      <c r="G88" s="5">
        <f>414811-190821</f>
        <v>223990</v>
      </c>
    </row>
    <row r="89" spans="1:7" ht="132.75" customHeight="1">
      <c r="A89" s="9" t="s">
        <v>778</v>
      </c>
      <c r="B89" s="9" t="s">
        <v>836</v>
      </c>
      <c r="C89" s="9"/>
      <c r="D89" s="9"/>
      <c r="E89" s="5">
        <f>F89+G89</f>
        <v>11789</v>
      </c>
      <c r="F89" s="5">
        <f>F90</f>
        <v>11789</v>
      </c>
      <c r="G89" s="5">
        <f>G90</f>
        <v>0</v>
      </c>
    </row>
    <row r="90" spans="1:7" ht="66.75" customHeight="1">
      <c r="A90" s="9" t="s">
        <v>23</v>
      </c>
      <c r="B90" s="9" t="s">
        <v>836</v>
      </c>
      <c r="C90" s="9" t="s">
        <v>16</v>
      </c>
      <c r="D90" s="9" t="s">
        <v>28</v>
      </c>
      <c r="E90" s="5">
        <f>F90+G90</f>
        <v>11789</v>
      </c>
      <c r="F90" s="5">
        <v>11789</v>
      </c>
      <c r="G90" s="5"/>
    </row>
    <row r="91" spans="1:7" ht="166.5" customHeight="1">
      <c r="A91" s="10" t="s">
        <v>798</v>
      </c>
      <c r="B91" s="10" t="s">
        <v>279</v>
      </c>
      <c r="C91" s="9"/>
      <c r="D91" s="9"/>
      <c r="E91" s="13">
        <f t="shared" si="0"/>
        <v>577140</v>
      </c>
      <c r="F91" s="13">
        <f>F92+F94</f>
        <v>544909</v>
      </c>
      <c r="G91" s="13">
        <f>G92+G94</f>
        <v>32231</v>
      </c>
    </row>
    <row r="92" spans="1:7" ht="69.75" customHeight="1">
      <c r="A92" s="24" t="s">
        <v>65</v>
      </c>
      <c r="B92" s="9" t="s">
        <v>280</v>
      </c>
      <c r="C92" s="9"/>
      <c r="D92" s="9"/>
      <c r="E92" s="5">
        <f t="shared" si="0"/>
        <v>544909</v>
      </c>
      <c r="F92" s="5">
        <f>F93</f>
        <v>544909</v>
      </c>
      <c r="G92" s="5">
        <f>G93</f>
        <v>0</v>
      </c>
    </row>
    <row r="93" spans="1:7" ht="90" customHeight="1">
      <c r="A93" s="9" t="s">
        <v>21</v>
      </c>
      <c r="B93" s="9" t="s">
        <v>280</v>
      </c>
      <c r="C93" s="9" t="s">
        <v>17</v>
      </c>
      <c r="D93" s="9" t="s">
        <v>28</v>
      </c>
      <c r="E93" s="5">
        <f t="shared" si="0"/>
        <v>544909</v>
      </c>
      <c r="F93" s="5">
        <f>519851+57278-32231+11</f>
        <v>544909</v>
      </c>
      <c r="G93" s="5"/>
    </row>
    <row r="94" spans="1:7" ht="129.75" customHeight="1">
      <c r="A94" s="9" t="s">
        <v>995</v>
      </c>
      <c r="B94" s="9" t="s">
        <v>950</v>
      </c>
      <c r="C94" s="9"/>
      <c r="D94" s="9"/>
      <c r="E94" s="5">
        <f>F94+G94</f>
        <v>32231</v>
      </c>
      <c r="F94" s="5">
        <f>F95</f>
        <v>0</v>
      </c>
      <c r="G94" s="5">
        <f>G95</f>
        <v>32231</v>
      </c>
    </row>
    <row r="95" spans="1:7" ht="99.75" customHeight="1">
      <c r="A95" s="9" t="s">
        <v>21</v>
      </c>
      <c r="B95" s="9" t="s">
        <v>950</v>
      </c>
      <c r="C95" s="9" t="s">
        <v>17</v>
      </c>
      <c r="D95" s="9" t="s">
        <v>28</v>
      </c>
      <c r="E95" s="5">
        <f>F95+G95</f>
        <v>32231</v>
      </c>
      <c r="F95" s="5"/>
      <c r="G95" s="5">
        <v>32231</v>
      </c>
    </row>
    <row r="96" spans="1:7" ht="96.75" customHeight="1">
      <c r="A96" s="10" t="s">
        <v>281</v>
      </c>
      <c r="B96" s="10" t="s">
        <v>282</v>
      </c>
      <c r="C96" s="10"/>
      <c r="D96" s="10"/>
      <c r="E96" s="13">
        <f t="shared" si="0"/>
        <v>3650</v>
      </c>
      <c r="F96" s="13">
        <f>F97+F99</f>
        <v>1825</v>
      </c>
      <c r="G96" s="13">
        <f>G97+G99</f>
        <v>1825</v>
      </c>
    </row>
    <row r="97" spans="1:7" ht="67.5" customHeight="1">
      <c r="A97" s="12" t="s">
        <v>283</v>
      </c>
      <c r="B97" s="9" t="s">
        <v>791</v>
      </c>
      <c r="C97" s="9"/>
      <c r="D97" s="9"/>
      <c r="E97" s="5">
        <f t="shared" si="0"/>
        <v>1825</v>
      </c>
      <c r="F97" s="5">
        <f>F98</f>
        <v>1825</v>
      </c>
      <c r="G97" s="5">
        <f>G98</f>
        <v>0</v>
      </c>
    </row>
    <row r="98" spans="1:7" ht="46.5" customHeight="1">
      <c r="A98" s="12" t="s">
        <v>30</v>
      </c>
      <c r="B98" s="9" t="s">
        <v>791</v>
      </c>
      <c r="C98" s="9" t="s">
        <v>19</v>
      </c>
      <c r="D98" s="9" t="s">
        <v>11</v>
      </c>
      <c r="E98" s="5">
        <f t="shared" si="0"/>
        <v>1825</v>
      </c>
      <c r="F98" s="5">
        <v>1825</v>
      </c>
      <c r="G98" s="5"/>
    </row>
    <row r="99" spans="1:7" ht="57.75" customHeight="1">
      <c r="A99" s="24" t="s">
        <v>284</v>
      </c>
      <c r="B99" s="9" t="s">
        <v>285</v>
      </c>
      <c r="C99" s="9"/>
      <c r="D99" s="9"/>
      <c r="E99" s="5">
        <f t="shared" si="0"/>
        <v>1825</v>
      </c>
      <c r="F99" s="5">
        <f>F100</f>
        <v>0</v>
      </c>
      <c r="G99" s="5">
        <f>G100</f>
        <v>1825</v>
      </c>
    </row>
    <row r="100" spans="1:7" ht="41.25" customHeight="1">
      <c r="A100" s="12" t="s">
        <v>30</v>
      </c>
      <c r="B100" s="9" t="s">
        <v>285</v>
      </c>
      <c r="C100" s="9" t="s">
        <v>19</v>
      </c>
      <c r="D100" s="9" t="s">
        <v>11</v>
      </c>
      <c r="E100" s="5">
        <f t="shared" si="0"/>
        <v>1825</v>
      </c>
      <c r="F100" s="5"/>
      <c r="G100" s="5">
        <v>1825</v>
      </c>
    </row>
    <row r="101" spans="1:7" ht="339.75" customHeight="1">
      <c r="A101" s="8" t="s">
        <v>799</v>
      </c>
      <c r="B101" s="10" t="s">
        <v>286</v>
      </c>
      <c r="C101" s="10"/>
      <c r="D101" s="10"/>
      <c r="E101" s="13">
        <f t="shared" si="0"/>
        <v>753</v>
      </c>
      <c r="F101" s="13">
        <f>F102+F104</f>
        <v>8</v>
      </c>
      <c r="G101" s="13">
        <f>G102+G104</f>
        <v>745</v>
      </c>
    </row>
    <row r="102" spans="1:7" ht="117" customHeight="1">
      <c r="A102" s="12" t="s">
        <v>800</v>
      </c>
      <c r="B102" s="9" t="s">
        <v>287</v>
      </c>
      <c r="C102" s="9"/>
      <c r="D102" s="9"/>
      <c r="E102" s="5">
        <f t="shared" si="0"/>
        <v>8</v>
      </c>
      <c r="F102" s="5">
        <f>F103</f>
        <v>8</v>
      </c>
      <c r="G102" s="5">
        <f>G103</f>
        <v>0</v>
      </c>
    </row>
    <row r="103" spans="1:7" ht="60.75" customHeight="1">
      <c r="A103" s="12" t="s">
        <v>30</v>
      </c>
      <c r="B103" s="9" t="s">
        <v>287</v>
      </c>
      <c r="C103" s="9" t="s">
        <v>19</v>
      </c>
      <c r="D103" s="9" t="s">
        <v>11</v>
      </c>
      <c r="E103" s="5">
        <f t="shared" si="0"/>
        <v>8</v>
      </c>
      <c r="F103" s="5">
        <v>8</v>
      </c>
      <c r="G103" s="5"/>
    </row>
    <row r="104" spans="1:7" ht="199.5" customHeight="1">
      <c r="A104" s="12" t="s">
        <v>761</v>
      </c>
      <c r="B104" s="9" t="s">
        <v>288</v>
      </c>
      <c r="C104" s="9"/>
      <c r="D104" s="9"/>
      <c r="E104" s="5">
        <f t="shared" si="0"/>
        <v>745</v>
      </c>
      <c r="F104" s="5">
        <f>F105</f>
        <v>0</v>
      </c>
      <c r="G104" s="5">
        <f>G105</f>
        <v>745</v>
      </c>
    </row>
    <row r="105" spans="1:7" ht="46.5" customHeight="1">
      <c r="A105" s="12" t="s">
        <v>30</v>
      </c>
      <c r="B105" s="9" t="s">
        <v>288</v>
      </c>
      <c r="C105" s="9" t="s">
        <v>19</v>
      </c>
      <c r="D105" s="9" t="s">
        <v>11</v>
      </c>
      <c r="E105" s="5">
        <f t="shared" si="0"/>
        <v>745</v>
      </c>
      <c r="F105" s="5"/>
      <c r="G105" s="5">
        <v>745</v>
      </c>
    </row>
    <row r="106" spans="1:7" ht="39.75" customHeight="1">
      <c r="A106" s="8" t="s">
        <v>289</v>
      </c>
      <c r="B106" s="10" t="s">
        <v>290</v>
      </c>
      <c r="C106" s="9"/>
      <c r="D106" s="9"/>
      <c r="E106" s="13">
        <f t="shared" si="0"/>
        <v>1973394</v>
      </c>
      <c r="F106" s="13">
        <f>F107+F110+F117+F126+F129+F132+F135+F140+F143</f>
        <v>424285</v>
      </c>
      <c r="G106" s="13">
        <f>G107+G110+G117+G126+G129+G132+G135+G140+G143</f>
        <v>1549109</v>
      </c>
    </row>
    <row r="107" spans="1:7" ht="189.75" customHeight="1">
      <c r="A107" s="8" t="s">
        <v>291</v>
      </c>
      <c r="B107" s="10" t="s">
        <v>292</v>
      </c>
      <c r="C107" s="25"/>
      <c r="D107" s="10"/>
      <c r="E107" s="13">
        <f t="shared" si="0"/>
        <v>1336186</v>
      </c>
      <c r="F107" s="13">
        <f>F108</f>
        <v>0</v>
      </c>
      <c r="G107" s="13">
        <f>G108</f>
        <v>1336186</v>
      </c>
    </row>
    <row r="108" spans="1:7" ht="51.75" customHeight="1">
      <c r="A108" s="12" t="s">
        <v>293</v>
      </c>
      <c r="B108" s="9" t="s">
        <v>294</v>
      </c>
      <c r="C108" s="25"/>
      <c r="D108" s="10"/>
      <c r="E108" s="5">
        <f aca="true" t="shared" si="3" ref="E108:E183">F108+G108</f>
        <v>1336186</v>
      </c>
      <c r="F108" s="5">
        <f>F109</f>
        <v>0</v>
      </c>
      <c r="G108" s="5">
        <f>G109</f>
        <v>1336186</v>
      </c>
    </row>
    <row r="109" spans="1:7" ht="95.25" customHeight="1">
      <c r="A109" s="9" t="s">
        <v>21</v>
      </c>
      <c r="B109" s="9" t="s">
        <v>294</v>
      </c>
      <c r="C109" s="9" t="s">
        <v>17</v>
      </c>
      <c r="D109" s="9" t="s">
        <v>27</v>
      </c>
      <c r="E109" s="5">
        <f>F109+G109</f>
        <v>1336186</v>
      </c>
      <c r="F109" s="5"/>
      <c r="G109" s="5">
        <v>1336186</v>
      </c>
    </row>
    <row r="110" spans="1:7" ht="182.25" customHeight="1">
      <c r="A110" s="10" t="s">
        <v>801</v>
      </c>
      <c r="B110" s="10" t="s">
        <v>295</v>
      </c>
      <c r="C110" s="9"/>
      <c r="D110" s="9"/>
      <c r="E110" s="13">
        <f t="shared" si="3"/>
        <v>257315</v>
      </c>
      <c r="F110" s="13">
        <f>F111+F113+F115</f>
        <v>256193</v>
      </c>
      <c r="G110" s="13">
        <f>G111+G113+G115</f>
        <v>1122</v>
      </c>
    </row>
    <row r="111" spans="1:7" ht="75" customHeight="1">
      <c r="A111" s="12" t="s">
        <v>65</v>
      </c>
      <c r="B111" s="9" t="s">
        <v>296</v>
      </c>
      <c r="C111" s="9"/>
      <c r="D111" s="9"/>
      <c r="E111" s="5">
        <f t="shared" si="3"/>
        <v>250554</v>
      </c>
      <c r="F111" s="5">
        <f>F112</f>
        <v>250554</v>
      </c>
      <c r="G111" s="5">
        <f>G112</f>
        <v>0</v>
      </c>
    </row>
    <row r="112" spans="1:7" ht="90.75" customHeight="1">
      <c r="A112" s="9" t="s">
        <v>21</v>
      </c>
      <c r="B112" s="9" t="s">
        <v>296</v>
      </c>
      <c r="C112" s="9" t="s">
        <v>17</v>
      </c>
      <c r="D112" s="9" t="s">
        <v>27</v>
      </c>
      <c r="E112" s="5">
        <f t="shared" si="3"/>
        <v>250554</v>
      </c>
      <c r="F112" s="5">
        <f>183394+67160</f>
        <v>250554</v>
      </c>
      <c r="G112" s="5"/>
    </row>
    <row r="113" spans="1:7" ht="96.75" customHeight="1">
      <c r="A113" s="12" t="s">
        <v>169</v>
      </c>
      <c r="B113" s="9" t="s">
        <v>297</v>
      </c>
      <c r="C113" s="9"/>
      <c r="D113" s="9"/>
      <c r="E113" s="5">
        <f t="shared" si="3"/>
        <v>5639</v>
      </c>
      <c r="F113" s="5">
        <f>F114</f>
        <v>5639</v>
      </c>
      <c r="G113" s="5">
        <f>G114</f>
        <v>0</v>
      </c>
    </row>
    <row r="114" spans="1:7" ht="87" customHeight="1">
      <c r="A114" s="9" t="s">
        <v>21</v>
      </c>
      <c r="B114" s="9" t="s">
        <v>297</v>
      </c>
      <c r="C114" s="9" t="s">
        <v>17</v>
      </c>
      <c r="D114" s="9" t="s">
        <v>27</v>
      </c>
      <c r="E114" s="5">
        <f t="shared" si="3"/>
        <v>5639</v>
      </c>
      <c r="F114" s="5">
        <v>5639</v>
      </c>
      <c r="G114" s="5"/>
    </row>
    <row r="115" spans="1:7" ht="88.5" customHeight="1">
      <c r="A115" s="9" t="s">
        <v>298</v>
      </c>
      <c r="B115" s="9" t="s">
        <v>665</v>
      </c>
      <c r="C115" s="9"/>
      <c r="D115" s="9"/>
      <c r="E115" s="5">
        <f t="shared" si="3"/>
        <v>1122</v>
      </c>
      <c r="F115" s="5">
        <f>F116</f>
        <v>0</v>
      </c>
      <c r="G115" s="5">
        <f>G116</f>
        <v>1122</v>
      </c>
    </row>
    <row r="116" spans="1:7" ht="87.75" customHeight="1">
      <c r="A116" s="9" t="s">
        <v>21</v>
      </c>
      <c r="B116" s="9" t="s">
        <v>665</v>
      </c>
      <c r="C116" s="9" t="s">
        <v>17</v>
      </c>
      <c r="D116" s="9" t="s">
        <v>27</v>
      </c>
      <c r="E116" s="5">
        <f t="shared" si="3"/>
        <v>1122</v>
      </c>
      <c r="F116" s="5"/>
      <c r="G116" s="5">
        <v>1122</v>
      </c>
    </row>
    <row r="117" spans="1:7" ht="126.75" customHeight="1">
      <c r="A117" s="20" t="s">
        <v>802</v>
      </c>
      <c r="B117" s="10" t="s">
        <v>691</v>
      </c>
      <c r="C117" s="9"/>
      <c r="D117" s="9"/>
      <c r="E117" s="13">
        <f t="shared" si="3"/>
        <v>224917</v>
      </c>
      <c r="F117" s="6">
        <f>F118+F120+F122+F124</f>
        <v>34096</v>
      </c>
      <c r="G117" s="6">
        <f>G118+G120+G122+G124</f>
        <v>190821</v>
      </c>
    </row>
    <row r="118" spans="1:7" ht="23.25" customHeight="1">
      <c r="A118" s="9" t="s">
        <v>60</v>
      </c>
      <c r="B118" s="9" t="s">
        <v>692</v>
      </c>
      <c r="C118" s="9"/>
      <c r="D118" s="9"/>
      <c r="E118" s="5">
        <f t="shared" si="3"/>
        <v>22000</v>
      </c>
      <c r="F118" s="5">
        <f>F119</f>
        <v>22000</v>
      </c>
      <c r="G118" s="5">
        <f>G119</f>
        <v>0</v>
      </c>
    </row>
    <row r="119" spans="1:7" ht="57" customHeight="1">
      <c r="A119" s="9" t="s">
        <v>23</v>
      </c>
      <c r="B119" s="9" t="s">
        <v>692</v>
      </c>
      <c r="C119" s="9" t="s">
        <v>16</v>
      </c>
      <c r="D119" s="9" t="s">
        <v>27</v>
      </c>
      <c r="E119" s="5">
        <f t="shared" si="3"/>
        <v>22000</v>
      </c>
      <c r="F119" s="5">
        <v>22000</v>
      </c>
      <c r="G119" s="5"/>
    </row>
    <row r="120" spans="1:7" ht="31.5" customHeight="1">
      <c r="A120" s="9" t="s">
        <v>703</v>
      </c>
      <c r="B120" s="9" t="s">
        <v>704</v>
      </c>
      <c r="C120" s="9"/>
      <c r="D120" s="9"/>
      <c r="E120" s="5">
        <f aca="true" t="shared" si="4" ref="E120:E125">F120+G120</f>
        <v>2000</v>
      </c>
      <c r="F120" s="5">
        <f>F121</f>
        <v>2000</v>
      </c>
      <c r="G120" s="5">
        <f>G121</f>
        <v>0</v>
      </c>
    </row>
    <row r="121" spans="1:7" ht="75" customHeight="1">
      <c r="A121" s="9" t="s">
        <v>24</v>
      </c>
      <c r="B121" s="9" t="s">
        <v>704</v>
      </c>
      <c r="C121" s="9" t="s">
        <v>20</v>
      </c>
      <c r="D121" s="9" t="s">
        <v>27</v>
      </c>
      <c r="E121" s="5">
        <f t="shared" si="4"/>
        <v>2000</v>
      </c>
      <c r="F121" s="5">
        <v>2000</v>
      </c>
      <c r="G121" s="5"/>
    </row>
    <row r="122" spans="1:7" ht="129" customHeight="1">
      <c r="A122" s="9" t="s">
        <v>778</v>
      </c>
      <c r="B122" s="9" t="s">
        <v>779</v>
      </c>
      <c r="C122" s="9"/>
      <c r="D122" s="9"/>
      <c r="E122" s="5">
        <f t="shared" si="4"/>
        <v>190821</v>
      </c>
      <c r="F122" s="5">
        <f>F123</f>
        <v>0</v>
      </c>
      <c r="G122" s="5">
        <f>G123</f>
        <v>190821</v>
      </c>
    </row>
    <row r="123" spans="1:7" ht="72.75" customHeight="1">
      <c r="A123" s="9" t="s">
        <v>23</v>
      </c>
      <c r="B123" s="9" t="s">
        <v>779</v>
      </c>
      <c r="C123" s="9" t="s">
        <v>16</v>
      </c>
      <c r="D123" s="9" t="s">
        <v>27</v>
      </c>
      <c r="E123" s="5">
        <f t="shared" si="4"/>
        <v>190821</v>
      </c>
      <c r="F123" s="5"/>
      <c r="G123" s="5">
        <v>190821</v>
      </c>
    </row>
    <row r="124" spans="1:7" ht="135.75" customHeight="1">
      <c r="A124" s="9" t="s">
        <v>778</v>
      </c>
      <c r="B124" s="9" t="s">
        <v>846</v>
      </c>
      <c r="C124" s="9"/>
      <c r="D124" s="9"/>
      <c r="E124" s="5">
        <f t="shared" si="4"/>
        <v>10096</v>
      </c>
      <c r="F124" s="5">
        <f>F125</f>
        <v>10096</v>
      </c>
      <c r="G124" s="5">
        <f>G125</f>
        <v>0</v>
      </c>
    </row>
    <row r="125" spans="1:7" ht="66" customHeight="1">
      <c r="A125" s="9" t="s">
        <v>23</v>
      </c>
      <c r="B125" s="9" t="s">
        <v>846</v>
      </c>
      <c r="C125" s="9" t="s">
        <v>16</v>
      </c>
      <c r="D125" s="9" t="s">
        <v>27</v>
      </c>
      <c r="E125" s="5">
        <f t="shared" si="4"/>
        <v>10096</v>
      </c>
      <c r="F125" s="5">
        <v>10096</v>
      </c>
      <c r="G125" s="5"/>
    </row>
    <row r="126" spans="1:7" ht="170.25" customHeight="1">
      <c r="A126" s="10" t="s">
        <v>299</v>
      </c>
      <c r="B126" s="10" t="s">
        <v>300</v>
      </c>
      <c r="C126" s="9"/>
      <c r="D126" s="9"/>
      <c r="E126" s="13">
        <f t="shared" si="3"/>
        <v>129817</v>
      </c>
      <c r="F126" s="13">
        <f>F127</f>
        <v>129817</v>
      </c>
      <c r="G126" s="13">
        <f>G127</f>
        <v>0</v>
      </c>
    </row>
    <row r="127" spans="1:7" ht="81" customHeight="1">
      <c r="A127" s="12" t="s">
        <v>65</v>
      </c>
      <c r="B127" s="9" t="s">
        <v>301</v>
      </c>
      <c r="C127" s="9"/>
      <c r="D127" s="9"/>
      <c r="E127" s="5">
        <f t="shared" si="3"/>
        <v>129817</v>
      </c>
      <c r="F127" s="5">
        <f>F128</f>
        <v>129817</v>
      </c>
      <c r="G127" s="5">
        <f>G128</f>
        <v>0</v>
      </c>
    </row>
    <row r="128" spans="1:7" ht="93.75" customHeight="1">
      <c r="A128" s="9" t="s">
        <v>21</v>
      </c>
      <c r="B128" s="9" t="s">
        <v>301</v>
      </c>
      <c r="C128" s="9" t="s">
        <v>17</v>
      </c>
      <c r="D128" s="9" t="s">
        <v>27</v>
      </c>
      <c r="E128" s="5">
        <f t="shared" si="3"/>
        <v>129817</v>
      </c>
      <c r="F128" s="5">
        <f>89341+40476</f>
        <v>129817</v>
      </c>
      <c r="G128" s="5"/>
    </row>
    <row r="129" spans="1:7" ht="164.25" customHeight="1">
      <c r="A129" s="10" t="s">
        <v>302</v>
      </c>
      <c r="B129" s="10" t="s">
        <v>303</v>
      </c>
      <c r="C129" s="9"/>
      <c r="D129" s="9"/>
      <c r="E129" s="13">
        <f t="shared" si="3"/>
        <v>612</v>
      </c>
      <c r="F129" s="13">
        <f>F130</f>
        <v>612</v>
      </c>
      <c r="G129" s="13">
        <f>G130</f>
        <v>0</v>
      </c>
    </row>
    <row r="130" spans="1:7" ht="41.25" customHeight="1">
      <c r="A130" s="12" t="s">
        <v>76</v>
      </c>
      <c r="B130" s="9" t="s">
        <v>304</v>
      </c>
      <c r="C130" s="9"/>
      <c r="D130" s="9"/>
      <c r="E130" s="5">
        <f t="shared" si="3"/>
        <v>612</v>
      </c>
      <c r="F130" s="5">
        <f>F131</f>
        <v>612</v>
      </c>
      <c r="G130" s="5">
        <f>G131</f>
        <v>0</v>
      </c>
    </row>
    <row r="131" spans="1:7" ht="93.75" customHeight="1">
      <c r="A131" s="9" t="s">
        <v>21</v>
      </c>
      <c r="B131" s="9" t="s">
        <v>304</v>
      </c>
      <c r="C131" s="9" t="s">
        <v>17</v>
      </c>
      <c r="D131" s="9" t="s">
        <v>27</v>
      </c>
      <c r="E131" s="5">
        <f t="shared" si="3"/>
        <v>612</v>
      </c>
      <c r="F131" s="5">
        <v>612</v>
      </c>
      <c r="G131" s="5"/>
    </row>
    <row r="132" spans="1:7" ht="132.75" customHeight="1">
      <c r="A132" s="10" t="s">
        <v>803</v>
      </c>
      <c r="B132" s="10" t="s">
        <v>305</v>
      </c>
      <c r="C132" s="9"/>
      <c r="D132" s="9"/>
      <c r="E132" s="13">
        <f t="shared" si="3"/>
        <v>1088</v>
      </c>
      <c r="F132" s="13">
        <f>F133</f>
        <v>1088</v>
      </c>
      <c r="G132" s="13">
        <f>G133</f>
        <v>0</v>
      </c>
    </row>
    <row r="133" spans="1:7" ht="212.25" customHeight="1">
      <c r="A133" s="12" t="s">
        <v>804</v>
      </c>
      <c r="B133" s="9" t="s">
        <v>306</v>
      </c>
      <c r="C133" s="9"/>
      <c r="D133" s="9"/>
      <c r="E133" s="5">
        <f t="shared" si="3"/>
        <v>1088</v>
      </c>
      <c r="F133" s="5">
        <f>F134</f>
        <v>1088</v>
      </c>
      <c r="G133" s="5">
        <f>G134</f>
        <v>0</v>
      </c>
    </row>
    <row r="134" spans="1:7" ht="51.75" customHeight="1">
      <c r="A134" s="12" t="s">
        <v>30</v>
      </c>
      <c r="B134" s="9" t="s">
        <v>306</v>
      </c>
      <c r="C134" s="9" t="s">
        <v>19</v>
      </c>
      <c r="D134" s="9" t="s">
        <v>11</v>
      </c>
      <c r="E134" s="5">
        <f t="shared" si="3"/>
        <v>1088</v>
      </c>
      <c r="F134" s="5">
        <v>1088</v>
      </c>
      <c r="G134" s="5"/>
    </row>
    <row r="135" spans="1:7" ht="159.75" customHeight="1">
      <c r="A135" s="8" t="s">
        <v>307</v>
      </c>
      <c r="B135" s="10" t="s">
        <v>308</v>
      </c>
      <c r="C135" s="9"/>
      <c r="D135" s="9"/>
      <c r="E135" s="13">
        <f t="shared" si="3"/>
        <v>2443</v>
      </c>
      <c r="F135" s="13">
        <f>F136+F138</f>
        <v>2443</v>
      </c>
      <c r="G135" s="13">
        <f>G136+G138</f>
        <v>0</v>
      </c>
    </row>
    <row r="136" spans="1:7" ht="167.25" customHeight="1">
      <c r="A136" s="12" t="s">
        <v>805</v>
      </c>
      <c r="B136" s="9" t="s">
        <v>309</v>
      </c>
      <c r="C136" s="9"/>
      <c r="D136" s="9"/>
      <c r="E136" s="5">
        <f t="shared" si="3"/>
        <v>1876</v>
      </c>
      <c r="F136" s="5">
        <f>F137</f>
        <v>1876</v>
      </c>
      <c r="G136" s="5">
        <f>G137</f>
        <v>0</v>
      </c>
    </row>
    <row r="137" spans="1:7" ht="46.5" customHeight="1">
      <c r="A137" s="12" t="s">
        <v>30</v>
      </c>
      <c r="B137" s="9" t="s">
        <v>309</v>
      </c>
      <c r="C137" s="9" t="s">
        <v>19</v>
      </c>
      <c r="D137" s="9" t="s">
        <v>11</v>
      </c>
      <c r="E137" s="5">
        <f t="shared" si="3"/>
        <v>1876</v>
      </c>
      <c r="F137" s="5">
        <v>1876</v>
      </c>
      <c r="G137" s="5"/>
    </row>
    <row r="138" spans="1:7" ht="75.75" customHeight="1">
      <c r="A138" s="12" t="s">
        <v>65</v>
      </c>
      <c r="B138" s="9" t="s">
        <v>310</v>
      </c>
      <c r="C138" s="9"/>
      <c r="D138" s="9"/>
      <c r="E138" s="5">
        <f t="shared" si="3"/>
        <v>567</v>
      </c>
      <c r="F138" s="5">
        <f>F139</f>
        <v>567</v>
      </c>
      <c r="G138" s="5">
        <f>G139</f>
        <v>0</v>
      </c>
    </row>
    <row r="139" spans="1:7" ht="95.25" customHeight="1">
      <c r="A139" s="9" t="s">
        <v>21</v>
      </c>
      <c r="B139" s="9" t="s">
        <v>310</v>
      </c>
      <c r="C139" s="9" t="s">
        <v>17</v>
      </c>
      <c r="D139" s="9" t="s">
        <v>27</v>
      </c>
      <c r="E139" s="5">
        <f t="shared" si="3"/>
        <v>567</v>
      </c>
      <c r="F139" s="5">
        <v>567</v>
      </c>
      <c r="G139" s="5"/>
    </row>
    <row r="140" spans="1:7" ht="89.25" customHeight="1">
      <c r="A140" s="10" t="s">
        <v>311</v>
      </c>
      <c r="B140" s="10" t="s">
        <v>312</v>
      </c>
      <c r="C140" s="9"/>
      <c r="D140" s="9"/>
      <c r="E140" s="13">
        <f t="shared" si="3"/>
        <v>17758</v>
      </c>
      <c r="F140" s="13">
        <f>F141</f>
        <v>0</v>
      </c>
      <c r="G140" s="13">
        <f>G141</f>
        <v>17758</v>
      </c>
    </row>
    <row r="141" spans="1:7" ht="58.5" customHeight="1">
      <c r="A141" s="12" t="s">
        <v>760</v>
      </c>
      <c r="B141" s="9" t="s">
        <v>313</v>
      </c>
      <c r="C141" s="9"/>
      <c r="D141" s="9"/>
      <c r="E141" s="5">
        <f t="shared" si="3"/>
        <v>17758</v>
      </c>
      <c r="F141" s="5">
        <f>F142</f>
        <v>0</v>
      </c>
      <c r="G141" s="5">
        <f>G142</f>
        <v>17758</v>
      </c>
    </row>
    <row r="142" spans="1:7" ht="89.25" customHeight="1">
      <c r="A142" s="9" t="s">
        <v>21</v>
      </c>
      <c r="B142" s="9" t="s">
        <v>313</v>
      </c>
      <c r="C142" s="9" t="s">
        <v>17</v>
      </c>
      <c r="D142" s="9" t="s">
        <v>27</v>
      </c>
      <c r="E142" s="5">
        <f t="shared" si="3"/>
        <v>17758</v>
      </c>
      <c r="F142" s="5"/>
      <c r="G142" s="5">
        <v>17758</v>
      </c>
    </row>
    <row r="143" spans="1:7" ht="346.5">
      <c r="A143" s="8" t="s">
        <v>806</v>
      </c>
      <c r="B143" s="10" t="s">
        <v>314</v>
      </c>
      <c r="C143" s="9"/>
      <c r="D143" s="9"/>
      <c r="E143" s="13">
        <f t="shared" si="3"/>
        <v>3258</v>
      </c>
      <c r="F143" s="13">
        <f>F144+F146</f>
        <v>36</v>
      </c>
      <c r="G143" s="13">
        <f>G144+G146</f>
        <v>3222</v>
      </c>
    </row>
    <row r="144" spans="1:7" ht="124.5" customHeight="1">
      <c r="A144" s="12" t="s">
        <v>800</v>
      </c>
      <c r="B144" s="9" t="s">
        <v>315</v>
      </c>
      <c r="C144" s="9"/>
      <c r="D144" s="9"/>
      <c r="E144" s="5">
        <f t="shared" si="3"/>
        <v>36</v>
      </c>
      <c r="F144" s="5">
        <f>F145</f>
        <v>36</v>
      </c>
      <c r="G144" s="5">
        <f>G145</f>
        <v>0</v>
      </c>
    </row>
    <row r="145" spans="1:7" ht="54" customHeight="1">
      <c r="A145" s="12" t="s">
        <v>30</v>
      </c>
      <c r="B145" s="9" t="s">
        <v>315</v>
      </c>
      <c r="C145" s="9" t="s">
        <v>19</v>
      </c>
      <c r="D145" s="9" t="s">
        <v>11</v>
      </c>
      <c r="E145" s="5">
        <f t="shared" si="3"/>
        <v>36</v>
      </c>
      <c r="F145" s="5">
        <v>36</v>
      </c>
      <c r="G145" s="5"/>
    </row>
    <row r="146" spans="1:7" ht="193.5" customHeight="1">
      <c r="A146" s="12" t="s">
        <v>761</v>
      </c>
      <c r="B146" s="9" t="s">
        <v>316</v>
      </c>
      <c r="C146" s="9"/>
      <c r="D146" s="9"/>
      <c r="E146" s="5">
        <f t="shared" si="3"/>
        <v>3222</v>
      </c>
      <c r="F146" s="5">
        <f>F147</f>
        <v>0</v>
      </c>
      <c r="G146" s="5">
        <f>G147</f>
        <v>3222</v>
      </c>
    </row>
    <row r="147" spans="1:7" ht="48" customHeight="1">
      <c r="A147" s="12" t="s">
        <v>30</v>
      </c>
      <c r="B147" s="9" t="s">
        <v>316</v>
      </c>
      <c r="C147" s="9" t="s">
        <v>19</v>
      </c>
      <c r="D147" s="9" t="s">
        <v>11</v>
      </c>
      <c r="E147" s="5">
        <f t="shared" si="3"/>
        <v>3222</v>
      </c>
      <c r="F147" s="5"/>
      <c r="G147" s="5">
        <v>3222</v>
      </c>
    </row>
    <row r="148" spans="1:7" ht="69.75" customHeight="1">
      <c r="A148" s="26" t="s">
        <v>317</v>
      </c>
      <c r="B148" s="10" t="s">
        <v>318</v>
      </c>
      <c r="C148" s="9"/>
      <c r="D148" s="9"/>
      <c r="E148" s="13">
        <f t="shared" si="3"/>
        <v>332005</v>
      </c>
      <c r="F148" s="13">
        <f>F149+F154+F159+F166+F169+F172+F183+F177+F180+F186+F189</f>
        <v>306215</v>
      </c>
      <c r="G148" s="13">
        <f>G149+G154+G159+G166+G169+G172+G183+G177+G180+G186+G189</f>
        <v>25790</v>
      </c>
    </row>
    <row r="149" spans="1:7" ht="165.75" customHeight="1">
      <c r="A149" s="8" t="s">
        <v>807</v>
      </c>
      <c r="B149" s="10" t="s">
        <v>319</v>
      </c>
      <c r="C149" s="9"/>
      <c r="D149" s="9"/>
      <c r="E149" s="13">
        <f t="shared" si="3"/>
        <v>27769</v>
      </c>
      <c r="F149" s="13">
        <f>F150+F152</f>
        <v>26006</v>
      </c>
      <c r="G149" s="13">
        <f>G150+G152</f>
        <v>1763</v>
      </c>
    </row>
    <row r="150" spans="1:7" ht="78" customHeight="1">
      <c r="A150" s="12" t="s">
        <v>65</v>
      </c>
      <c r="B150" s="9" t="s">
        <v>320</v>
      </c>
      <c r="C150" s="9"/>
      <c r="D150" s="9"/>
      <c r="E150" s="5">
        <f t="shared" si="3"/>
        <v>26006</v>
      </c>
      <c r="F150" s="5">
        <f>F151</f>
        <v>26006</v>
      </c>
      <c r="G150" s="5">
        <f>G151</f>
        <v>0</v>
      </c>
    </row>
    <row r="151" spans="1:7" ht="83.25" customHeight="1">
      <c r="A151" s="9" t="s">
        <v>21</v>
      </c>
      <c r="B151" s="9" t="s">
        <v>320</v>
      </c>
      <c r="C151" s="9" t="s">
        <v>17</v>
      </c>
      <c r="D151" s="9" t="s">
        <v>705</v>
      </c>
      <c r="E151" s="5">
        <f t="shared" si="3"/>
        <v>26006</v>
      </c>
      <c r="F151" s="5">
        <f>25885+1883-1763+1</f>
        <v>26006</v>
      </c>
      <c r="G151" s="5"/>
    </row>
    <row r="152" spans="1:7" ht="164.25" customHeight="1">
      <c r="A152" s="9" t="s">
        <v>995</v>
      </c>
      <c r="B152" s="9" t="s">
        <v>951</v>
      </c>
      <c r="C152" s="9"/>
      <c r="D152" s="9"/>
      <c r="E152" s="5">
        <f>F152+G152</f>
        <v>1763</v>
      </c>
      <c r="F152" s="5">
        <f>F153</f>
        <v>0</v>
      </c>
      <c r="G152" s="5">
        <f>G153</f>
        <v>1763</v>
      </c>
    </row>
    <row r="153" spans="1:7" ht="88.5" customHeight="1">
      <c r="A153" s="9" t="s">
        <v>21</v>
      </c>
      <c r="B153" s="9" t="s">
        <v>951</v>
      </c>
      <c r="C153" s="9" t="s">
        <v>17</v>
      </c>
      <c r="D153" s="9" t="s">
        <v>705</v>
      </c>
      <c r="E153" s="5">
        <f>F153+G153</f>
        <v>1763</v>
      </c>
      <c r="F153" s="5"/>
      <c r="G153" s="5">
        <v>1763</v>
      </c>
    </row>
    <row r="154" spans="1:7" ht="168.75" customHeight="1">
      <c r="A154" s="20" t="s">
        <v>808</v>
      </c>
      <c r="B154" s="10" t="s">
        <v>321</v>
      </c>
      <c r="C154" s="9"/>
      <c r="D154" s="9"/>
      <c r="E154" s="13">
        <f t="shared" si="3"/>
        <v>183435</v>
      </c>
      <c r="F154" s="13">
        <f>F155+F157</f>
        <v>181435</v>
      </c>
      <c r="G154" s="13">
        <f>G155+G157</f>
        <v>2000</v>
      </c>
    </row>
    <row r="155" spans="1:7" ht="75.75" customHeight="1">
      <c r="A155" s="18" t="s">
        <v>65</v>
      </c>
      <c r="B155" s="9" t="s">
        <v>322</v>
      </c>
      <c r="C155" s="9"/>
      <c r="D155" s="9"/>
      <c r="E155" s="5">
        <f t="shared" si="3"/>
        <v>181435</v>
      </c>
      <c r="F155" s="5">
        <f>F156</f>
        <v>181435</v>
      </c>
      <c r="G155" s="5">
        <f>G156</f>
        <v>0</v>
      </c>
    </row>
    <row r="156" spans="1:7" ht="91.5" customHeight="1">
      <c r="A156" s="9" t="s">
        <v>21</v>
      </c>
      <c r="B156" s="9" t="s">
        <v>322</v>
      </c>
      <c r="C156" s="9" t="s">
        <v>17</v>
      </c>
      <c r="D156" s="9" t="s">
        <v>705</v>
      </c>
      <c r="E156" s="5">
        <f t="shared" si="3"/>
        <v>181435</v>
      </c>
      <c r="F156" s="5">
        <f>182012-10-560-7</f>
        <v>181435</v>
      </c>
      <c r="G156" s="5"/>
    </row>
    <row r="157" spans="1:7" ht="99.75" customHeight="1">
      <c r="A157" s="9" t="s">
        <v>995</v>
      </c>
      <c r="B157" s="9" t="s">
        <v>852</v>
      </c>
      <c r="C157" s="9"/>
      <c r="D157" s="9"/>
      <c r="E157" s="5">
        <f t="shared" si="3"/>
        <v>2000</v>
      </c>
      <c r="F157" s="5">
        <f>F158</f>
        <v>0</v>
      </c>
      <c r="G157" s="5">
        <f>G158</f>
        <v>2000</v>
      </c>
    </row>
    <row r="158" spans="1:7" ht="99.75" customHeight="1">
      <c r="A158" s="9" t="s">
        <v>21</v>
      </c>
      <c r="B158" s="9" t="s">
        <v>852</v>
      </c>
      <c r="C158" s="9" t="s">
        <v>17</v>
      </c>
      <c r="D158" s="9" t="s">
        <v>705</v>
      </c>
      <c r="E158" s="5">
        <f t="shared" si="3"/>
        <v>2000</v>
      </c>
      <c r="F158" s="5"/>
      <c r="G158" s="5">
        <v>2000</v>
      </c>
    </row>
    <row r="159" spans="1:7" ht="114.75" customHeight="1">
      <c r="A159" s="10" t="s">
        <v>837</v>
      </c>
      <c r="B159" s="10" t="s">
        <v>838</v>
      </c>
      <c r="C159" s="10"/>
      <c r="D159" s="10"/>
      <c r="E159" s="13">
        <f t="shared" si="3"/>
        <v>17260</v>
      </c>
      <c r="F159" s="13">
        <f>F160+F162+F164</f>
        <v>1053</v>
      </c>
      <c r="G159" s="13">
        <f>G160+G162+G164</f>
        <v>16207</v>
      </c>
    </row>
    <row r="160" spans="1:7" ht="34.5" customHeight="1">
      <c r="A160" s="9" t="s">
        <v>60</v>
      </c>
      <c r="B160" s="9" t="s">
        <v>971</v>
      </c>
      <c r="C160" s="9"/>
      <c r="D160" s="9"/>
      <c r="E160" s="5">
        <f t="shared" si="3"/>
        <v>200</v>
      </c>
      <c r="F160" s="5">
        <f>F161</f>
        <v>200</v>
      </c>
      <c r="G160" s="5">
        <f>G161</f>
        <v>0</v>
      </c>
    </row>
    <row r="161" spans="1:7" ht="66.75" customHeight="1">
      <c r="A161" s="9" t="s">
        <v>23</v>
      </c>
      <c r="B161" s="9" t="s">
        <v>971</v>
      </c>
      <c r="C161" s="9" t="s">
        <v>16</v>
      </c>
      <c r="D161" s="9" t="s">
        <v>705</v>
      </c>
      <c r="E161" s="5">
        <f t="shared" si="3"/>
        <v>200</v>
      </c>
      <c r="F161" s="5">
        <v>200</v>
      </c>
      <c r="G161" s="5"/>
    </row>
    <row r="162" spans="1:7" ht="147.75" customHeight="1">
      <c r="A162" s="9" t="s">
        <v>778</v>
      </c>
      <c r="B162" s="9" t="s">
        <v>839</v>
      </c>
      <c r="C162" s="9"/>
      <c r="D162" s="9"/>
      <c r="E162" s="5">
        <f t="shared" si="3"/>
        <v>16207</v>
      </c>
      <c r="F162" s="5">
        <f>F163</f>
        <v>0</v>
      </c>
      <c r="G162" s="5">
        <f>G163</f>
        <v>16207</v>
      </c>
    </row>
    <row r="163" spans="1:7" ht="75.75" customHeight="1">
      <c r="A163" s="9" t="s">
        <v>23</v>
      </c>
      <c r="B163" s="9" t="s">
        <v>839</v>
      </c>
      <c r="C163" s="9" t="s">
        <v>16</v>
      </c>
      <c r="D163" s="9" t="s">
        <v>705</v>
      </c>
      <c r="E163" s="5">
        <f t="shared" si="3"/>
        <v>16207</v>
      </c>
      <c r="F163" s="5"/>
      <c r="G163" s="5">
        <v>16207</v>
      </c>
    </row>
    <row r="164" spans="1:7" ht="137.25" customHeight="1">
      <c r="A164" s="9" t="s">
        <v>778</v>
      </c>
      <c r="B164" s="9" t="s">
        <v>840</v>
      </c>
      <c r="C164" s="9"/>
      <c r="D164" s="9"/>
      <c r="E164" s="5">
        <f t="shared" si="3"/>
        <v>853</v>
      </c>
      <c r="F164" s="5">
        <f>F165</f>
        <v>853</v>
      </c>
      <c r="G164" s="5">
        <f>G165</f>
        <v>0</v>
      </c>
    </row>
    <row r="165" spans="1:7" ht="75" customHeight="1">
      <c r="A165" s="9" t="s">
        <v>23</v>
      </c>
      <c r="B165" s="9" t="s">
        <v>840</v>
      </c>
      <c r="C165" s="9" t="s">
        <v>16</v>
      </c>
      <c r="D165" s="9" t="s">
        <v>705</v>
      </c>
      <c r="E165" s="5">
        <f t="shared" si="3"/>
        <v>853</v>
      </c>
      <c r="F165" s="5">
        <v>853</v>
      </c>
      <c r="G165" s="5"/>
    </row>
    <row r="166" spans="1:7" ht="172.5" customHeight="1">
      <c r="A166" s="10" t="s">
        <v>323</v>
      </c>
      <c r="B166" s="10" t="s">
        <v>324</v>
      </c>
      <c r="C166" s="9"/>
      <c r="D166" s="9"/>
      <c r="E166" s="13">
        <f t="shared" si="3"/>
        <v>1540</v>
      </c>
      <c r="F166" s="13">
        <f>F167</f>
        <v>1540</v>
      </c>
      <c r="G166" s="13">
        <f>G167</f>
        <v>0</v>
      </c>
    </row>
    <row r="167" spans="1:7" ht="27" customHeight="1">
      <c r="A167" s="12" t="s">
        <v>76</v>
      </c>
      <c r="B167" s="9" t="s">
        <v>325</v>
      </c>
      <c r="C167" s="9"/>
      <c r="D167" s="9"/>
      <c r="E167" s="5">
        <f t="shared" si="3"/>
        <v>1540</v>
      </c>
      <c r="F167" s="5">
        <f>F168</f>
        <v>1540</v>
      </c>
      <c r="G167" s="5">
        <f>G168</f>
        <v>0</v>
      </c>
    </row>
    <row r="168" spans="1:7" ht="93" customHeight="1">
      <c r="A168" s="9" t="s">
        <v>21</v>
      </c>
      <c r="B168" s="9" t="s">
        <v>325</v>
      </c>
      <c r="C168" s="9" t="s">
        <v>17</v>
      </c>
      <c r="D168" s="9" t="s">
        <v>705</v>
      </c>
      <c r="E168" s="5">
        <f t="shared" si="3"/>
        <v>1540</v>
      </c>
      <c r="F168" s="5">
        <f>1540</f>
        <v>1540</v>
      </c>
      <c r="G168" s="5"/>
    </row>
    <row r="169" spans="1:7" ht="113.25" customHeight="1">
      <c r="A169" s="10" t="s">
        <v>809</v>
      </c>
      <c r="B169" s="10" t="s">
        <v>326</v>
      </c>
      <c r="C169" s="9"/>
      <c r="D169" s="9"/>
      <c r="E169" s="13">
        <f t="shared" si="3"/>
        <v>88818</v>
      </c>
      <c r="F169" s="13">
        <f>F170</f>
        <v>88818</v>
      </c>
      <c r="G169" s="13">
        <f>G170</f>
        <v>0</v>
      </c>
    </row>
    <row r="170" spans="1:7" ht="83.25" customHeight="1">
      <c r="A170" s="12" t="s">
        <v>65</v>
      </c>
      <c r="B170" s="9" t="s">
        <v>327</v>
      </c>
      <c r="C170" s="9"/>
      <c r="D170" s="9"/>
      <c r="E170" s="5">
        <f t="shared" si="3"/>
        <v>88818</v>
      </c>
      <c r="F170" s="5">
        <f>F171</f>
        <v>88818</v>
      </c>
      <c r="G170" s="5">
        <f>G171</f>
        <v>0</v>
      </c>
    </row>
    <row r="171" spans="1:7" ht="94.5" customHeight="1">
      <c r="A171" s="9" t="s">
        <v>21</v>
      </c>
      <c r="B171" s="9" t="s">
        <v>327</v>
      </c>
      <c r="C171" s="9" t="s">
        <v>17</v>
      </c>
      <c r="D171" s="9" t="s">
        <v>705</v>
      </c>
      <c r="E171" s="5">
        <f t="shared" si="3"/>
        <v>88818</v>
      </c>
      <c r="F171" s="5">
        <f>80848+7970</f>
        <v>88818</v>
      </c>
      <c r="G171" s="5"/>
    </row>
    <row r="172" spans="1:7" ht="150.75" customHeight="1">
      <c r="A172" s="10" t="s">
        <v>810</v>
      </c>
      <c r="B172" s="10" t="s">
        <v>328</v>
      </c>
      <c r="C172" s="9"/>
      <c r="D172" s="9"/>
      <c r="E172" s="13">
        <f t="shared" si="3"/>
        <v>6072</v>
      </c>
      <c r="F172" s="13">
        <f>F173+F175</f>
        <v>5513</v>
      </c>
      <c r="G172" s="13">
        <f>G173+G175</f>
        <v>559</v>
      </c>
    </row>
    <row r="173" spans="1:7" ht="81" customHeight="1">
      <c r="A173" s="12" t="s">
        <v>65</v>
      </c>
      <c r="B173" s="9" t="s">
        <v>329</v>
      </c>
      <c r="C173" s="10"/>
      <c r="D173" s="10"/>
      <c r="E173" s="5">
        <f t="shared" si="3"/>
        <v>5513</v>
      </c>
      <c r="F173" s="5">
        <f>F174</f>
        <v>5513</v>
      </c>
      <c r="G173" s="5">
        <f>G174</f>
        <v>0</v>
      </c>
    </row>
    <row r="174" spans="1:7" ht="93.75" customHeight="1">
      <c r="A174" s="9" t="s">
        <v>21</v>
      </c>
      <c r="B174" s="9" t="s">
        <v>329</v>
      </c>
      <c r="C174" s="9" t="s">
        <v>17</v>
      </c>
      <c r="D174" s="9" t="s">
        <v>31</v>
      </c>
      <c r="E174" s="5">
        <f t="shared" si="3"/>
        <v>5513</v>
      </c>
      <c r="F174" s="5">
        <f>6072-559</f>
        <v>5513</v>
      </c>
      <c r="G174" s="5"/>
    </row>
    <row r="175" spans="1:7" ht="121.5" customHeight="1">
      <c r="A175" s="9" t="s">
        <v>995</v>
      </c>
      <c r="B175" s="9" t="s">
        <v>952</v>
      </c>
      <c r="C175" s="9"/>
      <c r="D175" s="9"/>
      <c r="E175" s="5">
        <f>F175+G175</f>
        <v>559</v>
      </c>
      <c r="F175" s="5">
        <f>F176</f>
        <v>0</v>
      </c>
      <c r="G175" s="5">
        <f>G176</f>
        <v>559</v>
      </c>
    </row>
    <row r="176" spans="1:7" ht="86.25" customHeight="1">
      <c r="A176" s="9" t="s">
        <v>21</v>
      </c>
      <c r="B176" s="9" t="s">
        <v>952</v>
      </c>
      <c r="C176" s="9" t="s">
        <v>17</v>
      </c>
      <c r="D176" s="9" t="s">
        <v>31</v>
      </c>
      <c r="E176" s="5">
        <f>F176+G176</f>
        <v>559</v>
      </c>
      <c r="F176" s="5"/>
      <c r="G176" s="5">
        <v>559</v>
      </c>
    </row>
    <row r="177" spans="1:7" ht="172.5" customHeight="1">
      <c r="A177" s="26" t="s">
        <v>853</v>
      </c>
      <c r="B177" s="10" t="s">
        <v>855</v>
      </c>
      <c r="C177" s="10"/>
      <c r="D177" s="9"/>
      <c r="E177" s="5">
        <f t="shared" si="3"/>
        <v>215</v>
      </c>
      <c r="F177" s="5">
        <f>F178</f>
        <v>215</v>
      </c>
      <c r="G177" s="5">
        <f>G178</f>
        <v>0</v>
      </c>
    </row>
    <row r="178" spans="1:7" ht="108" customHeight="1">
      <c r="A178" s="18" t="s">
        <v>854</v>
      </c>
      <c r="B178" s="9" t="s">
        <v>856</v>
      </c>
      <c r="C178" s="9"/>
      <c r="D178" s="9"/>
      <c r="E178" s="5">
        <f t="shared" si="3"/>
        <v>215</v>
      </c>
      <c r="F178" s="5">
        <f>F179</f>
        <v>215</v>
      </c>
      <c r="G178" s="5">
        <f>G179</f>
        <v>0</v>
      </c>
    </row>
    <row r="179" spans="1:7" ht="57" customHeight="1">
      <c r="A179" s="12" t="s">
        <v>30</v>
      </c>
      <c r="B179" s="9" t="s">
        <v>856</v>
      </c>
      <c r="C179" s="9" t="s">
        <v>19</v>
      </c>
      <c r="D179" s="9" t="s">
        <v>705</v>
      </c>
      <c r="E179" s="5">
        <f t="shared" si="3"/>
        <v>215</v>
      </c>
      <c r="F179" s="5">
        <v>215</v>
      </c>
      <c r="G179" s="5"/>
    </row>
    <row r="180" spans="1:7" ht="235.5" customHeight="1">
      <c r="A180" s="8" t="s">
        <v>857</v>
      </c>
      <c r="B180" s="10" t="s">
        <v>859</v>
      </c>
      <c r="C180" s="10"/>
      <c r="D180" s="9"/>
      <c r="E180" s="5">
        <f t="shared" si="3"/>
        <v>1058</v>
      </c>
      <c r="F180" s="5">
        <f>F181</f>
        <v>1058</v>
      </c>
      <c r="G180" s="5">
        <f>G181</f>
        <v>0</v>
      </c>
    </row>
    <row r="181" spans="1:7" ht="163.5" customHeight="1">
      <c r="A181" s="12" t="s">
        <v>858</v>
      </c>
      <c r="B181" s="9" t="s">
        <v>860</v>
      </c>
      <c r="C181" s="9"/>
      <c r="D181" s="9"/>
      <c r="E181" s="5">
        <f t="shared" si="3"/>
        <v>1058</v>
      </c>
      <c r="F181" s="5">
        <f>F182</f>
        <v>1058</v>
      </c>
      <c r="G181" s="5">
        <f>G182</f>
        <v>0</v>
      </c>
    </row>
    <row r="182" spans="1:7" ht="57" customHeight="1">
      <c r="A182" s="12" t="s">
        <v>30</v>
      </c>
      <c r="B182" s="9" t="s">
        <v>860</v>
      </c>
      <c r="C182" s="9" t="s">
        <v>19</v>
      </c>
      <c r="D182" s="9" t="s">
        <v>11</v>
      </c>
      <c r="E182" s="5">
        <f t="shared" si="3"/>
        <v>1058</v>
      </c>
      <c r="F182" s="5">
        <v>1058</v>
      </c>
      <c r="G182" s="5"/>
    </row>
    <row r="183" spans="1:7" ht="363">
      <c r="A183" s="8" t="s">
        <v>811</v>
      </c>
      <c r="B183" s="10" t="s">
        <v>330</v>
      </c>
      <c r="C183" s="9"/>
      <c r="D183" s="9"/>
      <c r="E183" s="13">
        <f t="shared" si="3"/>
        <v>81</v>
      </c>
      <c r="F183" s="13">
        <f>F184</f>
        <v>0</v>
      </c>
      <c r="G183" s="13">
        <f>G184</f>
        <v>81</v>
      </c>
    </row>
    <row r="184" spans="1:7" ht="203.25" customHeight="1">
      <c r="A184" s="12" t="s">
        <v>761</v>
      </c>
      <c r="B184" s="9" t="s">
        <v>331</v>
      </c>
      <c r="C184" s="9"/>
      <c r="D184" s="9"/>
      <c r="E184" s="5">
        <f aca="true" t="shared" si="5" ref="E184:E241">F184+G184</f>
        <v>81</v>
      </c>
      <c r="F184" s="5">
        <f>F185</f>
        <v>0</v>
      </c>
      <c r="G184" s="5">
        <f>G185</f>
        <v>81</v>
      </c>
    </row>
    <row r="185" spans="1:7" ht="45" customHeight="1">
      <c r="A185" s="12" t="s">
        <v>30</v>
      </c>
      <c r="B185" s="9" t="s">
        <v>331</v>
      </c>
      <c r="C185" s="9" t="s">
        <v>19</v>
      </c>
      <c r="D185" s="9" t="s">
        <v>11</v>
      </c>
      <c r="E185" s="5">
        <f t="shared" si="5"/>
        <v>81</v>
      </c>
      <c r="F185" s="5">
        <v>0</v>
      </c>
      <c r="G185" s="5">
        <v>81</v>
      </c>
    </row>
    <row r="186" spans="1:7" ht="147" customHeight="1">
      <c r="A186" s="8" t="s">
        <v>1059</v>
      </c>
      <c r="B186" s="10" t="s">
        <v>1060</v>
      </c>
      <c r="C186" s="10"/>
      <c r="D186" s="9"/>
      <c r="E186" s="13">
        <f aca="true" t="shared" si="6" ref="E186:E191">F186+G186</f>
        <v>70</v>
      </c>
      <c r="F186" s="13">
        <f>F187</f>
        <v>7</v>
      </c>
      <c r="G186" s="13">
        <f>G187</f>
        <v>63</v>
      </c>
    </row>
    <row r="187" spans="1:7" ht="137.25" customHeight="1">
      <c r="A187" s="12" t="s">
        <v>1054</v>
      </c>
      <c r="B187" s="9" t="s">
        <v>1061</v>
      </c>
      <c r="C187" s="9"/>
      <c r="D187" s="9"/>
      <c r="E187" s="5">
        <f t="shared" si="6"/>
        <v>70</v>
      </c>
      <c r="F187" s="5">
        <f>F188</f>
        <v>7</v>
      </c>
      <c r="G187" s="5">
        <f>G188</f>
        <v>63</v>
      </c>
    </row>
    <row r="188" spans="1:7" ht="88.5" customHeight="1">
      <c r="A188" s="9" t="s">
        <v>21</v>
      </c>
      <c r="B188" s="9" t="s">
        <v>1061</v>
      </c>
      <c r="C188" s="9" t="s">
        <v>17</v>
      </c>
      <c r="D188" s="9" t="s">
        <v>32</v>
      </c>
      <c r="E188" s="5">
        <f t="shared" si="6"/>
        <v>70</v>
      </c>
      <c r="F188" s="5">
        <v>7</v>
      </c>
      <c r="G188" s="5">
        <v>63</v>
      </c>
    </row>
    <row r="189" spans="1:7" ht="88.5" customHeight="1">
      <c r="A189" s="8" t="s">
        <v>1007</v>
      </c>
      <c r="B189" s="10" t="s">
        <v>997</v>
      </c>
      <c r="C189" s="9"/>
      <c r="D189" s="9"/>
      <c r="E189" s="5">
        <f t="shared" si="6"/>
        <v>5687</v>
      </c>
      <c r="F189" s="5">
        <f>F190</f>
        <v>570</v>
      </c>
      <c r="G189" s="5">
        <f>G190</f>
        <v>5117</v>
      </c>
    </row>
    <row r="190" spans="1:7" ht="182.25" customHeight="1">
      <c r="A190" s="9" t="s">
        <v>1055</v>
      </c>
      <c r="B190" s="9" t="s">
        <v>998</v>
      </c>
      <c r="C190" s="9"/>
      <c r="D190" s="9"/>
      <c r="E190" s="5">
        <f t="shared" si="6"/>
        <v>5687</v>
      </c>
      <c r="F190" s="5">
        <f>F191</f>
        <v>570</v>
      </c>
      <c r="G190" s="5">
        <f>G191</f>
        <v>5117</v>
      </c>
    </row>
    <row r="191" spans="1:7" ht="90" customHeight="1">
      <c r="A191" s="9" t="s">
        <v>21</v>
      </c>
      <c r="B191" s="9" t="s">
        <v>998</v>
      </c>
      <c r="C191" s="9" t="s">
        <v>17</v>
      </c>
      <c r="D191" s="9" t="s">
        <v>705</v>
      </c>
      <c r="E191" s="5">
        <f t="shared" si="6"/>
        <v>5687</v>
      </c>
      <c r="F191" s="5">
        <f>10+560</f>
        <v>570</v>
      </c>
      <c r="G191" s="5">
        <v>5117</v>
      </c>
    </row>
    <row r="192" spans="1:7" ht="60" customHeight="1">
      <c r="A192" s="8" t="s">
        <v>332</v>
      </c>
      <c r="B192" s="10" t="s">
        <v>333</v>
      </c>
      <c r="C192" s="9"/>
      <c r="D192" s="9"/>
      <c r="E192" s="13">
        <f t="shared" si="5"/>
        <v>12557</v>
      </c>
      <c r="F192" s="13">
        <f>F193+F198</f>
        <v>12081</v>
      </c>
      <c r="G192" s="13">
        <f>G193+G198</f>
        <v>476</v>
      </c>
    </row>
    <row r="193" spans="1:7" ht="94.5" customHeight="1">
      <c r="A193" s="8" t="s">
        <v>649</v>
      </c>
      <c r="B193" s="10" t="s">
        <v>334</v>
      </c>
      <c r="C193" s="9"/>
      <c r="D193" s="9"/>
      <c r="E193" s="13">
        <f t="shared" si="5"/>
        <v>12502</v>
      </c>
      <c r="F193" s="13">
        <f>F194+F196</f>
        <v>12026</v>
      </c>
      <c r="G193" s="13">
        <f>G194+G196</f>
        <v>476</v>
      </c>
    </row>
    <row r="194" spans="1:7" ht="68.25" customHeight="1">
      <c r="A194" s="12" t="s">
        <v>65</v>
      </c>
      <c r="B194" s="9" t="s">
        <v>335</v>
      </c>
      <c r="C194" s="9"/>
      <c r="D194" s="9"/>
      <c r="E194" s="5">
        <f t="shared" si="5"/>
        <v>12026</v>
      </c>
      <c r="F194" s="5">
        <f>F195</f>
        <v>12026</v>
      </c>
      <c r="G194" s="5">
        <f>G195</f>
        <v>0</v>
      </c>
    </row>
    <row r="195" spans="1:7" ht="98.25" customHeight="1">
      <c r="A195" s="9" t="s">
        <v>21</v>
      </c>
      <c r="B195" s="9" t="s">
        <v>335</v>
      </c>
      <c r="C195" s="9" t="s">
        <v>17</v>
      </c>
      <c r="D195" s="9" t="s">
        <v>31</v>
      </c>
      <c r="E195" s="5">
        <f t="shared" si="5"/>
        <v>12026</v>
      </c>
      <c r="F195" s="5">
        <f>12502-476</f>
        <v>12026</v>
      </c>
      <c r="G195" s="5"/>
    </row>
    <row r="196" spans="1:7" ht="107.25" customHeight="1">
      <c r="A196" s="9" t="s">
        <v>995</v>
      </c>
      <c r="B196" s="9" t="s">
        <v>953</v>
      </c>
      <c r="C196" s="9"/>
      <c r="D196" s="9"/>
      <c r="E196" s="5">
        <f>F196+G196</f>
        <v>476</v>
      </c>
      <c r="F196" s="5">
        <f>F197</f>
        <v>0</v>
      </c>
      <c r="G196" s="5">
        <f>G197</f>
        <v>476</v>
      </c>
    </row>
    <row r="197" spans="1:7" ht="91.5" customHeight="1">
      <c r="A197" s="9" t="s">
        <v>21</v>
      </c>
      <c r="B197" s="9" t="s">
        <v>953</v>
      </c>
      <c r="C197" s="9" t="s">
        <v>17</v>
      </c>
      <c r="D197" s="9" t="s">
        <v>31</v>
      </c>
      <c r="E197" s="5">
        <f>F197+G197</f>
        <v>476</v>
      </c>
      <c r="F197" s="5"/>
      <c r="G197" s="5">
        <v>476</v>
      </c>
    </row>
    <row r="198" spans="1:7" ht="186" customHeight="1">
      <c r="A198" s="8" t="s">
        <v>812</v>
      </c>
      <c r="B198" s="10" t="s">
        <v>336</v>
      </c>
      <c r="C198" s="10"/>
      <c r="D198" s="10"/>
      <c r="E198" s="13">
        <f t="shared" si="5"/>
        <v>55</v>
      </c>
      <c r="F198" s="13">
        <f>F199</f>
        <v>55</v>
      </c>
      <c r="G198" s="13">
        <f>G199</f>
        <v>0</v>
      </c>
    </row>
    <row r="199" spans="1:7" ht="77.25" customHeight="1">
      <c r="A199" s="12" t="s">
        <v>65</v>
      </c>
      <c r="B199" s="9" t="s">
        <v>337</v>
      </c>
      <c r="C199" s="9"/>
      <c r="D199" s="9"/>
      <c r="E199" s="5">
        <f t="shared" si="5"/>
        <v>55</v>
      </c>
      <c r="F199" s="5">
        <f>F200</f>
        <v>55</v>
      </c>
      <c r="G199" s="5">
        <f>G200</f>
        <v>0</v>
      </c>
    </row>
    <row r="200" spans="1:7" ht="90" customHeight="1">
      <c r="A200" s="9" t="s">
        <v>21</v>
      </c>
      <c r="B200" s="9" t="s">
        <v>337</v>
      </c>
      <c r="C200" s="9" t="s">
        <v>17</v>
      </c>
      <c r="D200" s="9" t="s">
        <v>31</v>
      </c>
      <c r="E200" s="5">
        <f t="shared" si="5"/>
        <v>55</v>
      </c>
      <c r="F200" s="5">
        <v>55</v>
      </c>
      <c r="G200" s="5"/>
    </row>
    <row r="201" spans="1:7" ht="81" customHeight="1">
      <c r="A201" s="8" t="s">
        <v>338</v>
      </c>
      <c r="B201" s="10" t="s">
        <v>339</v>
      </c>
      <c r="C201" s="9"/>
      <c r="D201" s="9"/>
      <c r="E201" s="13">
        <f t="shared" si="5"/>
        <v>44888</v>
      </c>
      <c r="F201" s="13">
        <f>F202+F207+F210+F215</f>
        <v>40344</v>
      </c>
      <c r="G201" s="13">
        <f>G202+G207+G210+G215</f>
        <v>4544</v>
      </c>
    </row>
    <row r="202" spans="1:7" ht="134.25" customHeight="1">
      <c r="A202" s="10" t="s">
        <v>340</v>
      </c>
      <c r="B202" s="10" t="s">
        <v>341</v>
      </c>
      <c r="C202" s="9"/>
      <c r="D202" s="9"/>
      <c r="E202" s="13">
        <f t="shared" si="5"/>
        <v>8667</v>
      </c>
      <c r="F202" s="13">
        <f>F203+F205</f>
        <v>8079</v>
      </c>
      <c r="G202" s="13">
        <f>G203+G205</f>
        <v>588</v>
      </c>
    </row>
    <row r="203" spans="1:7" ht="80.25" customHeight="1">
      <c r="A203" s="12" t="s">
        <v>65</v>
      </c>
      <c r="B203" s="9" t="s">
        <v>342</v>
      </c>
      <c r="C203" s="10"/>
      <c r="D203" s="10"/>
      <c r="E203" s="5">
        <f t="shared" si="5"/>
        <v>8079</v>
      </c>
      <c r="F203" s="5">
        <f>F204</f>
        <v>8079</v>
      </c>
      <c r="G203" s="5">
        <f>G204</f>
        <v>0</v>
      </c>
    </row>
    <row r="204" spans="1:7" ht="88.5" customHeight="1">
      <c r="A204" s="9" t="s">
        <v>21</v>
      </c>
      <c r="B204" s="9" t="s">
        <v>342</v>
      </c>
      <c r="C204" s="9" t="s">
        <v>17</v>
      </c>
      <c r="D204" s="9" t="s">
        <v>26</v>
      </c>
      <c r="E204" s="5">
        <f t="shared" si="5"/>
        <v>8079</v>
      </c>
      <c r="F204" s="5">
        <f>8667-588</f>
        <v>8079</v>
      </c>
      <c r="G204" s="5"/>
    </row>
    <row r="205" spans="1:7" ht="103.5" customHeight="1">
      <c r="A205" s="9" t="s">
        <v>995</v>
      </c>
      <c r="B205" s="9" t="s">
        <v>954</v>
      </c>
      <c r="C205" s="9"/>
      <c r="D205" s="9"/>
      <c r="E205" s="5">
        <f t="shared" si="5"/>
        <v>588</v>
      </c>
      <c r="F205" s="5">
        <f>F206</f>
        <v>0</v>
      </c>
      <c r="G205" s="5">
        <f>G206</f>
        <v>588</v>
      </c>
    </row>
    <row r="206" spans="1:7" ht="88.5" customHeight="1">
      <c r="A206" s="9" t="s">
        <v>21</v>
      </c>
      <c r="B206" s="9" t="s">
        <v>954</v>
      </c>
      <c r="C206" s="9" t="s">
        <v>17</v>
      </c>
      <c r="D206" s="9" t="s">
        <v>26</v>
      </c>
      <c r="E206" s="5">
        <f t="shared" si="5"/>
        <v>588</v>
      </c>
      <c r="F206" s="5"/>
      <c r="G206" s="5">
        <v>588</v>
      </c>
    </row>
    <row r="207" spans="1:7" ht="101.25" customHeight="1">
      <c r="A207" s="10" t="s">
        <v>343</v>
      </c>
      <c r="B207" s="10" t="s">
        <v>344</v>
      </c>
      <c r="C207" s="9"/>
      <c r="D207" s="9"/>
      <c r="E207" s="13">
        <f t="shared" si="5"/>
        <v>3956</v>
      </c>
      <c r="F207" s="13">
        <f>F208</f>
        <v>0</v>
      </c>
      <c r="G207" s="13">
        <f>G208</f>
        <v>3956</v>
      </c>
    </row>
    <row r="208" spans="1:7" ht="63" customHeight="1">
      <c r="A208" s="12" t="s">
        <v>347</v>
      </c>
      <c r="B208" s="9" t="s">
        <v>345</v>
      </c>
      <c r="C208" s="9"/>
      <c r="D208" s="9"/>
      <c r="E208" s="5">
        <f t="shared" si="5"/>
        <v>3956</v>
      </c>
      <c r="F208" s="5">
        <f>F209</f>
        <v>0</v>
      </c>
      <c r="G208" s="5">
        <f>G209</f>
        <v>3956</v>
      </c>
    </row>
    <row r="209" spans="1:7" ht="78.75" customHeight="1">
      <c r="A209" s="9" t="s">
        <v>21</v>
      </c>
      <c r="B209" s="9" t="s">
        <v>345</v>
      </c>
      <c r="C209" s="9" t="s">
        <v>17</v>
      </c>
      <c r="D209" s="9" t="s">
        <v>26</v>
      </c>
      <c r="E209" s="5">
        <f t="shared" si="5"/>
        <v>3956</v>
      </c>
      <c r="F209" s="5"/>
      <c r="G209" s="5">
        <v>3956</v>
      </c>
    </row>
    <row r="210" spans="1:7" ht="137.25" customHeight="1">
      <c r="A210" s="10" t="s">
        <v>813</v>
      </c>
      <c r="B210" s="10" t="s">
        <v>346</v>
      </c>
      <c r="C210" s="9"/>
      <c r="D210" s="9"/>
      <c r="E210" s="13">
        <f t="shared" si="5"/>
        <v>16186</v>
      </c>
      <c r="F210" s="13">
        <f>F211+F213</f>
        <v>16186</v>
      </c>
      <c r="G210" s="13">
        <f>G211+G213</f>
        <v>0</v>
      </c>
    </row>
    <row r="211" spans="1:7" ht="62.25" customHeight="1">
      <c r="A211" s="12" t="s">
        <v>347</v>
      </c>
      <c r="B211" s="9" t="s">
        <v>348</v>
      </c>
      <c r="C211" s="9"/>
      <c r="D211" s="9"/>
      <c r="E211" s="5">
        <f t="shared" si="5"/>
        <v>16082</v>
      </c>
      <c r="F211" s="5">
        <f>F212</f>
        <v>16082</v>
      </c>
      <c r="G211" s="5">
        <f>G212</f>
        <v>0</v>
      </c>
    </row>
    <row r="212" spans="1:7" ht="88.5" customHeight="1">
      <c r="A212" s="9" t="s">
        <v>21</v>
      </c>
      <c r="B212" s="9" t="s">
        <v>348</v>
      </c>
      <c r="C212" s="9" t="s">
        <v>17</v>
      </c>
      <c r="D212" s="9" t="s">
        <v>26</v>
      </c>
      <c r="E212" s="5">
        <f t="shared" si="5"/>
        <v>16082</v>
      </c>
      <c r="F212" s="5">
        <f>11596+4486</f>
        <v>16082</v>
      </c>
      <c r="G212" s="5"/>
    </row>
    <row r="213" spans="1:7" ht="113.25" customHeight="1">
      <c r="A213" s="12" t="s">
        <v>169</v>
      </c>
      <c r="B213" s="9" t="s">
        <v>349</v>
      </c>
      <c r="C213" s="9"/>
      <c r="D213" s="9"/>
      <c r="E213" s="5">
        <f t="shared" si="5"/>
        <v>104</v>
      </c>
      <c r="F213" s="5">
        <f>F214</f>
        <v>104</v>
      </c>
      <c r="G213" s="5">
        <f>G214</f>
        <v>0</v>
      </c>
    </row>
    <row r="214" spans="1:7" ht="90.75" customHeight="1">
      <c r="A214" s="9" t="s">
        <v>21</v>
      </c>
      <c r="B214" s="9" t="s">
        <v>349</v>
      </c>
      <c r="C214" s="9" t="s">
        <v>17</v>
      </c>
      <c r="D214" s="9" t="s">
        <v>26</v>
      </c>
      <c r="E214" s="5">
        <f t="shared" si="5"/>
        <v>104</v>
      </c>
      <c r="F214" s="5">
        <v>104</v>
      </c>
      <c r="G214" s="5"/>
    </row>
    <row r="215" spans="1:7" ht="108.75" customHeight="1">
      <c r="A215" s="10" t="s">
        <v>350</v>
      </c>
      <c r="B215" s="10" t="s">
        <v>351</v>
      </c>
      <c r="C215" s="9"/>
      <c r="D215" s="9"/>
      <c r="E215" s="13">
        <f t="shared" si="5"/>
        <v>16079</v>
      </c>
      <c r="F215" s="13">
        <f>F216+F218</f>
        <v>16079</v>
      </c>
      <c r="G215" s="13">
        <f>G216+G218</f>
        <v>0</v>
      </c>
    </row>
    <row r="216" spans="1:7" ht="56.25" customHeight="1">
      <c r="A216" s="12" t="s">
        <v>347</v>
      </c>
      <c r="B216" s="9" t="s">
        <v>352</v>
      </c>
      <c r="C216" s="9"/>
      <c r="D216" s="9"/>
      <c r="E216" s="5">
        <f t="shared" si="5"/>
        <v>12217</v>
      </c>
      <c r="F216" s="5">
        <f>F217</f>
        <v>12217</v>
      </c>
      <c r="G216" s="5">
        <f>G217</f>
        <v>0</v>
      </c>
    </row>
    <row r="217" spans="1:7" ht="87" customHeight="1">
      <c r="A217" s="9" t="s">
        <v>21</v>
      </c>
      <c r="B217" s="9" t="s">
        <v>352</v>
      </c>
      <c r="C217" s="9" t="s">
        <v>17</v>
      </c>
      <c r="D217" s="9" t="s">
        <v>26</v>
      </c>
      <c r="E217" s="5">
        <f t="shared" si="5"/>
        <v>12217</v>
      </c>
      <c r="F217" s="5">
        <v>12217</v>
      </c>
      <c r="G217" s="5"/>
    </row>
    <row r="218" spans="1:7" ht="102.75" customHeight="1">
      <c r="A218" s="12" t="s">
        <v>169</v>
      </c>
      <c r="B218" s="9" t="s">
        <v>955</v>
      </c>
      <c r="C218" s="9"/>
      <c r="D218" s="9"/>
      <c r="E218" s="5">
        <f>F218+G218</f>
        <v>3862</v>
      </c>
      <c r="F218" s="5">
        <f>F219</f>
        <v>3862</v>
      </c>
      <c r="G218" s="5">
        <f>G219</f>
        <v>0</v>
      </c>
    </row>
    <row r="219" spans="1:7" ht="57" customHeight="1">
      <c r="A219" s="9" t="s">
        <v>22</v>
      </c>
      <c r="B219" s="9" t="s">
        <v>955</v>
      </c>
      <c r="C219" s="9" t="s">
        <v>18</v>
      </c>
      <c r="D219" s="9" t="s">
        <v>26</v>
      </c>
      <c r="E219" s="5">
        <f>F219+G219</f>
        <v>3862</v>
      </c>
      <c r="F219" s="5">
        <v>3862</v>
      </c>
      <c r="G219" s="5"/>
    </row>
    <row r="220" spans="1:7" ht="76.5" customHeight="1">
      <c r="A220" s="8" t="s">
        <v>353</v>
      </c>
      <c r="B220" s="10" t="s">
        <v>354</v>
      </c>
      <c r="C220" s="9"/>
      <c r="D220" s="9"/>
      <c r="E220" s="13">
        <f>F220+G220</f>
        <v>22655</v>
      </c>
      <c r="F220" s="13">
        <f>F221+F226+F229</f>
        <v>22151</v>
      </c>
      <c r="G220" s="13">
        <f>G221+G226+G229</f>
        <v>504</v>
      </c>
    </row>
    <row r="221" spans="1:7" ht="145.5" customHeight="1">
      <c r="A221" s="10" t="s">
        <v>814</v>
      </c>
      <c r="B221" s="10" t="s">
        <v>355</v>
      </c>
      <c r="C221" s="9"/>
      <c r="D221" s="9"/>
      <c r="E221" s="13">
        <f t="shared" si="5"/>
        <v>22250</v>
      </c>
      <c r="F221" s="13">
        <f>F222+F224</f>
        <v>21746</v>
      </c>
      <c r="G221" s="13">
        <f>G222+G224</f>
        <v>504</v>
      </c>
    </row>
    <row r="222" spans="1:7" ht="74.25" customHeight="1">
      <c r="A222" s="12" t="s">
        <v>65</v>
      </c>
      <c r="B222" s="9" t="s">
        <v>356</v>
      </c>
      <c r="C222" s="9"/>
      <c r="D222" s="9"/>
      <c r="E222" s="5">
        <f t="shared" si="5"/>
        <v>21746</v>
      </c>
      <c r="F222" s="5">
        <f>F223</f>
        <v>21746</v>
      </c>
      <c r="G222" s="5">
        <f>G223</f>
        <v>0</v>
      </c>
    </row>
    <row r="223" spans="1:7" ht="95.25" customHeight="1">
      <c r="A223" s="9" t="s">
        <v>21</v>
      </c>
      <c r="B223" s="9" t="s">
        <v>356</v>
      </c>
      <c r="C223" s="9" t="s">
        <v>17</v>
      </c>
      <c r="D223" s="9" t="s">
        <v>357</v>
      </c>
      <c r="E223" s="5">
        <f t="shared" si="5"/>
        <v>21746</v>
      </c>
      <c r="F223" s="5">
        <f>22249-504+1</f>
        <v>21746</v>
      </c>
      <c r="G223" s="5"/>
    </row>
    <row r="224" spans="1:7" ht="98.25" customHeight="1">
      <c r="A224" s="9" t="s">
        <v>995</v>
      </c>
      <c r="B224" s="9" t="s">
        <v>956</v>
      </c>
      <c r="C224" s="9"/>
      <c r="D224" s="9"/>
      <c r="E224" s="5">
        <f>F224+G224</f>
        <v>504</v>
      </c>
      <c r="F224" s="5">
        <f>F225</f>
        <v>0</v>
      </c>
      <c r="G224" s="5">
        <f>G225</f>
        <v>504</v>
      </c>
    </row>
    <row r="225" spans="1:7" ht="95.25" customHeight="1">
      <c r="A225" s="9" t="s">
        <v>21</v>
      </c>
      <c r="B225" s="9" t="s">
        <v>956</v>
      </c>
      <c r="C225" s="9" t="s">
        <v>17</v>
      </c>
      <c r="D225" s="9" t="s">
        <v>357</v>
      </c>
      <c r="E225" s="5">
        <f>F225+G225</f>
        <v>504</v>
      </c>
      <c r="F225" s="5"/>
      <c r="G225" s="5">
        <v>504</v>
      </c>
    </row>
    <row r="226" spans="1:7" ht="107.25" customHeight="1">
      <c r="A226" s="10" t="s">
        <v>358</v>
      </c>
      <c r="B226" s="10" t="s">
        <v>359</v>
      </c>
      <c r="C226" s="9"/>
      <c r="D226" s="9"/>
      <c r="E226" s="13">
        <f t="shared" si="5"/>
        <v>50</v>
      </c>
      <c r="F226" s="13">
        <f>F227</f>
        <v>50</v>
      </c>
      <c r="G226" s="13">
        <f>G227</f>
        <v>0</v>
      </c>
    </row>
    <row r="227" spans="1:7" ht="75" customHeight="1">
      <c r="A227" s="12" t="s">
        <v>65</v>
      </c>
      <c r="B227" s="9" t="s">
        <v>360</v>
      </c>
      <c r="C227" s="9"/>
      <c r="D227" s="9"/>
      <c r="E227" s="5">
        <f t="shared" si="5"/>
        <v>50</v>
      </c>
      <c r="F227" s="5">
        <f>F228</f>
        <v>50</v>
      </c>
      <c r="G227" s="5">
        <f>G228</f>
        <v>0</v>
      </c>
    </row>
    <row r="228" spans="1:7" ht="95.25" customHeight="1">
      <c r="A228" s="9" t="s">
        <v>21</v>
      </c>
      <c r="B228" s="9" t="s">
        <v>360</v>
      </c>
      <c r="C228" s="9" t="s">
        <v>17</v>
      </c>
      <c r="D228" s="9" t="s">
        <v>357</v>
      </c>
      <c r="E228" s="5">
        <f t="shared" si="5"/>
        <v>50</v>
      </c>
      <c r="F228" s="5">
        <v>50</v>
      </c>
      <c r="G228" s="5"/>
    </row>
    <row r="229" spans="1:7" ht="123" customHeight="1">
      <c r="A229" s="10" t="s">
        <v>361</v>
      </c>
      <c r="B229" s="10" t="s">
        <v>362</v>
      </c>
      <c r="C229" s="9"/>
      <c r="D229" s="9"/>
      <c r="E229" s="13">
        <f t="shared" si="5"/>
        <v>355</v>
      </c>
      <c r="F229" s="13">
        <f>F230</f>
        <v>355</v>
      </c>
      <c r="G229" s="13">
        <f>G230</f>
        <v>0</v>
      </c>
    </row>
    <row r="230" spans="1:7" ht="22.5" customHeight="1">
      <c r="A230" s="12" t="s">
        <v>76</v>
      </c>
      <c r="B230" s="9" t="s">
        <v>363</v>
      </c>
      <c r="C230" s="9"/>
      <c r="D230" s="9"/>
      <c r="E230" s="5">
        <f t="shared" si="5"/>
        <v>355</v>
      </c>
      <c r="F230" s="5">
        <f>F231</f>
        <v>355</v>
      </c>
      <c r="G230" s="5">
        <f>G231</f>
        <v>0</v>
      </c>
    </row>
    <row r="231" spans="1:7" ht="94.5" customHeight="1">
      <c r="A231" s="9" t="s">
        <v>21</v>
      </c>
      <c r="B231" s="9" t="s">
        <v>363</v>
      </c>
      <c r="C231" s="9" t="s">
        <v>17</v>
      </c>
      <c r="D231" s="9" t="s">
        <v>357</v>
      </c>
      <c r="E231" s="5">
        <f t="shared" si="5"/>
        <v>355</v>
      </c>
      <c r="F231" s="5">
        <v>355</v>
      </c>
      <c r="G231" s="5"/>
    </row>
    <row r="232" spans="1:7" ht="71.25" customHeight="1">
      <c r="A232" s="8" t="s">
        <v>364</v>
      </c>
      <c r="B232" s="10" t="s">
        <v>365</v>
      </c>
      <c r="C232" s="9"/>
      <c r="D232" s="9"/>
      <c r="E232" s="13">
        <f t="shared" si="5"/>
        <v>83567</v>
      </c>
      <c r="F232" s="13">
        <f>F233+F238+F245</f>
        <v>81888</v>
      </c>
      <c r="G232" s="13">
        <f>G233+G238+G245</f>
        <v>1679</v>
      </c>
    </row>
    <row r="233" spans="1:7" ht="76.5" customHeight="1">
      <c r="A233" s="8" t="s">
        <v>366</v>
      </c>
      <c r="B233" s="10" t="s">
        <v>367</v>
      </c>
      <c r="C233" s="10"/>
      <c r="D233" s="10"/>
      <c r="E233" s="13">
        <f t="shared" si="5"/>
        <v>11363</v>
      </c>
      <c r="F233" s="13">
        <f>F234</f>
        <v>11363</v>
      </c>
      <c r="G233" s="13">
        <f>G234</f>
        <v>0</v>
      </c>
    </row>
    <row r="234" spans="1:7" ht="66" customHeight="1">
      <c r="A234" s="12" t="s">
        <v>86</v>
      </c>
      <c r="B234" s="9" t="s">
        <v>368</v>
      </c>
      <c r="C234" s="10"/>
      <c r="D234" s="10"/>
      <c r="E234" s="5">
        <f t="shared" si="5"/>
        <v>11363</v>
      </c>
      <c r="F234" s="5">
        <f>F235+F236+F237</f>
        <v>11363</v>
      </c>
      <c r="G234" s="5">
        <f>G235+G236+G237</f>
        <v>0</v>
      </c>
    </row>
    <row r="235" spans="1:7" ht="166.5" customHeight="1">
      <c r="A235" s="11" t="s">
        <v>25</v>
      </c>
      <c r="B235" s="9" t="s">
        <v>368</v>
      </c>
      <c r="C235" s="9" t="s">
        <v>15</v>
      </c>
      <c r="D235" s="9" t="s">
        <v>31</v>
      </c>
      <c r="E235" s="5">
        <f t="shared" si="5"/>
        <v>11075</v>
      </c>
      <c r="F235" s="5">
        <f>8506+1+2569-1</f>
        <v>11075</v>
      </c>
      <c r="G235" s="5"/>
    </row>
    <row r="236" spans="1:7" ht="67.5" customHeight="1">
      <c r="A236" s="9" t="s">
        <v>23</v>
      </c>
      <c r="B236" s="9" t="s">
        <v>368</v>
      </c>
      <c r="C236" s="9" t="s">
        <v>16</v>
      </c>
      <c r="D236" s="9" t="s">
        <v>31</v>
      </c>
      <c r="E236" s="5">
        <f t="shared" si="5"/>
        <v>287</v>
      </c>
      <c r="F236" s="5">
        <f>202+85</f>
        <v>287</v>
      </c>
      <c r="G236" s="5"/>
    </row>
    <row r="237" spans="1:7" ht="48" customHeight="1">
      <c r="A237" s="9" t="s">
        <v>22</v>
      </c>
      <c r="B237" s="9" t="s">
        <v>368</v>
      </c>
      <c r="C237" s="9" t="s">
        <v>18</v>
      </c>
      <c r="D237" s="9" t="s">
        <v>31</v>
      </c>
      <c r="E237" s="5">
        <f t="shared" si="5"/>
        <v>1</v>
      </c>
      <c r="F237" s="5">
        <v>1</v>
      </c>
      <c r="G237" s="5"/>
    </row>
    <row r="238" spans="1:7" ht="138.75" customHeight="1">
      <c r="A238" s="8" t="s">
        <v>815</v>
      </c>
      <c r="B238" s="10" t="s">
        <v>369</v>
      </c>
      <c r="C238" s="9"/>
      <c r="D238" s="9"/>
      <c r="E238" s="13">
        <f t="shared" si="5"/>
        <v>71760</v>
      </c>
      <c r="F238" s="13">
        <f>F239+F243</f>
        <v>70081</v>
      </c>
      <c r="G238" s="13">
        <f>G239+G243</f>
        <v>1679</v>
      </c>
    </row>
    <row r="239" spans="1:7" ht="79.5" customHeight="1">
      <c r="A239" s="27" t="s">
        <v>65</v>
      </c>
      <c r="B239" s="9" t="s">
        <v>370</v>
      </c>
      <c r="C239" s="9"/>
      <c r="D239" s="9"/>
      <c r="E239" s="5">
        <f t="shared" si="5"/>
        <v>70081</v>
      </c>
      <c r="F239" s="5">
        <f>F240+F241+F242</f>
        <v>70081</v>
      </c>
      <c r="G239" s="5">
        <f>G240+G241+G242</f>
        <v>0</v>
      </c>
    </row>
    <row r="240" spans="1:7" ht="173.25" customHeight="1">
      <c r="A240" s="11" t="s">
        <v>25</v>
      </c>
      <c r="B240" s="9" t="s">
        <v>370</v>
      </c>
      <c r="C240" s="9" t="s">
        <v>15</v>
      </c>
      <c r="D240" s="9" t="s">
        <v>31</v>
      </c>
      <c r="E240" s="5">
        <f t="shared" si="5"/>
        <v>64588</v>
      </c>
      <c r="F240" s="5">
        <f>50887+12+15368-1679</f>
        <v>64588</v>
      </c>
      <c r="G240" s="5"/>
    </row>
    <row r="241" spans="1:7" ht="61.5" customHeight="1">
      <c r="A241" s="9" t="s">
        <v>23</v>
      </c>
      <c r="B241" s="9" t="s">
        <v>370</v>
      </c>
      <c r="C241" s="9" t="s">
        <v>16</v>
      </c>
      <c r="D241" s="9" t="s">
        <v>31</v>
      </c>
      <c r="E241" s="5">
        <f t="shared" si="5"/>
        <v>5492</v>
      </c>
      <c r="F241" s="5">
        <f>2407+3085</f>
        <v>5492</v>
      </c>
      <c r="G241" s="5"/>
    </row>
    <row r="242" spans="1:7" ht="39" customHeight="1">
      <c r="A242" s="9" t="s">
        <v>22</v>
      </c>
      <c r="B242" s="9" t="s">
        <v>370</v>
      </c>
      <c r="C242" s="9" t="s">
        <v>18</v>
      </c>
      <c r="D242" s="9" t="s">
        <v>31</v>
      </c>
      <c r="E242" s="5">
        <f aca="true" t="shared" si="7" ref="E242:E248">F242+G242</f>
        <v>1</v>
      </c>
      <c r="F242" s="5">
        <v>1</v>
      </c>
      <c r="G242" s="9"/>
    </row>
    <row r="243" spans="1:7" ht="104.25" customHeight="1">
      <c r="A243" s="9" t="s">
        <v>995</v>
      </c>
      <c r="B243" s="9" t="s">
        <v>957</v>
      </c>
      <c r="C243" s="9"/>
      <c r="D243" s="9"/>
      <c r="E243" s="5">
        <f t="shared" si="7"/>
        <v>1679</v>
      </c>
      <c r="F243" s="5">
        <f>F244</f>
        <v>0</v>
      </c>
      <c r="G243" s="5">
        <f>G244</f>
        <v>1679</v>
      </c>
    </row>
    <row r="244" spans="1:7" ht="155.25" customHeight="1">
      <c r="A244" s="9" t="s">
        <v>25</v>
      </c>
      <c r="B244" s="9" t="s">
        <v>957</v>
      </c>
      <c r="C244" s="9" t="s">
        <v>15</v>
      </c>
      <c r="D244" s="9" t="s">
        <v>31</v>
      </c>
      <c r="E244" s="5">
        <f t="shared" si="7"/>
        <v>1679</v>
      </c>
      <c r="F244" s="5"/>
      <c r="G244" s="5">
        <v>1679</v>
      </c>
    </row>
    <row r="245" spans="1:7" ht="87.75" customHeight="1">
      <c r="A245" s="10" t="s">
        <v>706</v>
      </c>
      <c r="B245" s="10" t="s">
        <v>708</v>
      </c>
      <c r="C245" s="10"/>
      <c r="D245" s="10"/>
      <c r="E245" s="13">
        <f t="shared" si="7"/>
        <v>444</v>
      </c>
      <c r="F245" s="13">
        <f>F246</f>
        <v>444</v>
      </c>
      <c r="G245" s="13">
        <f>G246</f>
        <v>0</v>
      </c>
    </row>
    <row r="246" spans="1:7" ht="108.75" customHeight="1">
      <c r="A246" s="9" t="s">
        <v>707</v>
      </c>
      <c r="B246" s="9" t="s">
        <v>709</v>
      </c>
      <c r="C246" s="9"/>
      <c r="D246" s="9"/>
      <c r="E246" s="5">
        <f t="shared" si="7"/>
        <v>444</v>
      </c>
      <c r="F246" s="5">
        <f>F247</f>
        <v>444</v>
      </c>
      <c r="G246" s="5">
        <f>G247</f>
        <v>0</v>
      </c>
    </row>
    <row r="247" spans="1:7" ht="40.5" customHeight="1">
      <c r="A247" s="12" t="s">
        <v>30</v>
      </c>
      <c r="B247" s="9" t="s">
        <v>709</v>
      </c>
      <c r="C247" s="9" t="s">
        <v>19</v>
      </c>
      <c r="D247" s="9" t="s">
        <v>11</v>
      </c>
      <c r="E247" s="5">
        <f t="shared" si="7"/>
        <v>444</v>
      </c>
      <c r="F247" s="5">
        <v>444</v>
      </c>
      <c r="G247" s="9"/>
    </row>
    <row r="248" spans="1:7" ht="105.75" customHeight="1">
      <c r="A248" s="20" t="s">
        <v>875</v>
      </c>
      <c r="B248" s="10" t="s">
        <v>91</v>
      </c>
      <c r="C248" s="10"/>
      <c r="D248" s="10"/>
      <c r="E248" s="13">
        <f t="shared" si="7"/>
        <v>18789</v>
      </c>
      <c r="F248" s="13">
        <f>F249+F266+F274+F286</f>
        <v>18489</v>
      </c>
      <c r="G248" s="13">
        <f>G249+G266+G274+G286</f>
        <v>300</v>
      </c>
    </row>
    <row r="249" spans="1:7" ht="101.25" customHeight="1">
      <c r="A249" s="20" t="s">
        <v>903</v>
      </c>
      <c r="B249" s="10" t="s">
        <v>92</v>
      </c>
      <c r="C249" s="10"/>
      <c r="D249" s="10"/>
      <c r="E249" s="13">
        <f aca="true" t="shared" si="8" ref="E249:E283">F249+G249</f>
        <v>1540</v>
      </c>
      <c r="F249" s="13">
        <f>F250+F256+F263+F253</f>
        <v>1540</v>
      </c>
      <c r="G249" s="13">
        <f>G250+G256+G263+G253</f>
        <v>0</v>
      </c>
    </row>
    <row r="250" spans="1:7" ht="133.5" customHeight="1">
      <c r="A250" s="20" t="s">
        <v>93</v>
      </c>
      <c r="B250" s="10" t="s">
        <v>94</v>
      </c>
      <c r="C250" s="10"/>
      <c r="D250" s="10"/>
      <c r="E250" s="13">
        <f t="shared" si="8"/>
        <v>81</v>
      </c>
      <c r="F250" s="13">
        <f>F251</f>
        <v>81</v>
      </c>
      <c r="G250" s="13">
        <f>G251</f>
        <v>0</v>
      </c>
    </row>
    <row r="251" spans="1:7" ht="20.25" customHeight="1">
      <c r="A251" s="18" t="s">
        <v>76</v>
      </c>
      <c r="B251" s="9" t="s">
        <v>95</v>
      </c>
      <c r="C251" s="9"/>
      <c r="D251" s="9"/>
      <c r="E251" s="5">
        <f t="shared" si="8"/>
        <v>81</v>
      </c>
      <c r="F251" s="5">
        <f>F252</f>
        <v>81</v>
      </c>
      <c r="G251" s="5">
        <f>G252</f>
        <v>0</v>
      </c>
    </row>
    <row r="252" spans="1:7" ht="65.25" customHeight="1">
      <c r="A252" s="9" t="s">
        <v>23</v>
      </c>
      <c r="B252" s="9" t="s">
        <v>95</v>
      </c>
      <c r="C252" s="9" t="s">
        <v>16</v>
      </c>
      <c r="D252" s="9" t="s">
        <v>26</v>
      </c>
      <c r="E252" s="5">
        <f t="shared" si="8"/>
        <v>81</v>
      </c>
      <c r="F252" s="5">
        <v>81</v>
      </c>
      <c r="G252" s="5"/>
    </row>
    <row r="253" spans="1:7" ht="158.25" customHeight="1">
      <c r="A253" s="10" t="s">
        <v>716</v>
      </c>
      <c r="B253" s="10" t="s">
        <v>667</v>
      </c>
      <c r="C253" s="10"/>
      <c r="D253" s="10"/>
      <c r="E253" s="13">
        <f>F253+G253</f>
        <v>18</v>
      </c>
      <c r="F253" s="13">
        <f>F254</f>
        <v>18</v>
      </c>
      <c r="G253" s="13">
        <f>G254</f>
        <v>0</v>
      </c>
    </row>
    <row r="254" spans="1:7" ht="28.5" customHeight="1">
      <c r="A254" s="18" t="s">
        <v>76</v>
      </c>
      <c r="B254" s="9" t="s">
        <v>668</v>
      </c>
      <c r="C254" s="9"/>
      <c r="D254" s="9"/>
      <c r="E254" s="5">
        <f>F254+G254</f>
        <v>18</v>
      </c>
      <c r="F254" s="5">
        <f>F255</f>
        <v>18</v>
      </c>
      <c r="G254" s="5">
        <f>G255</f>
        <v>0</v>
      </c>
    </row>
    <row r="255" spans="1:7" ht="86.25" customHeight="1">
      <c r="A255" s="9" t="s">
        <v>23</v>
      </c>
      <c r="B255" s="9" t="s">
        <v>668</v>
      </c>
      <c r="C255" s="9" t="s">
        <v>16</v>
      </c>
      <c r="D255" s="9" t="s">
        <v>26</v>
      </c>
      <c r="E255" s="5">
        <f>F255+G255</f>
        <v>18</v>
      </c>
      <c r="F255" s="5">
        <v>18</v>
      </c>
      <c r="G255" s="5"/>
    </row>
    <row r="256" spans="1:7" ht="136.5" customHeight="1">
      <c r="A256" s="10" t="s">
        <v>655</v>
      </c>
      <c r="B256" s="10" t="s">
        <v>96</v>
      </c>
      <c r="C256" s="10"/>
      <c r="D256" s="10"/>
      <c r="E256" s="13">
        <f t="shared" si="8"/>
        <v>1427</v>
      </c>
      <c r="F256" s="13">
        <f>F257+F259+F261</f>
        <v>1427</v>
      </c>
      <c r="G256" s="13">
        <f>G257+G259+G261</f>
        <v>0</v>
      </c>
    </row>
    <row r="257" spans="1:7" ht="77.25" customHeight="1">
      <c r="A257" s="18" t="s">
        <v>713</v>
      </c>
      <c r="B257" s="9" t="s">
        <v>97</v>
      </c>
      <c r="C257" s="9"/>
      <c r="D257" s="9"/>
      <c r="E257" s="5">
        <f t="shared" si="8"/>
        <v>360</v>
      </c>
      <c r="F257" s="5">
        <f>F258</f>
        <v>360</v>
      </c>
      <c r="G257" s="5">
        <f>G258</f>
        <v>0</v>
      </c>
    </row>
    <row r="258" spans="1:7" ht="47.25" customHeight="1">
      <c r="A258" s="18" t="s">
        <v>30</v>
      </c>
      <c r="B258" s="9" t="s">
        <v>97</v>
      </c>
      <c r="C258" s="9" t="s">
        <v>19</v>
      </c>
      <c r="D258" s="9" t="s">
        <v>26</v>
      </c>
      <c r="E258" s="5">
        <f t="shared" si="8"/>
        <v>360</v>
      </c>
      <c r="F258" s="5">
        <v>360</v>
      </c>
      <c r="G258" s="5"/>
    </row>
    <row r="259" spans="1:7" ht="75.75" customHeight="1">
      <c r="A259" s="18" t="s">
        <v>98</v>
      </c>
      <c r="B259" s="9" t="s">
        <v>99</v>
      </c>
      <c r="C259" s="9"/>
      <c r="D259" s="9"/>
      <c r="E259" s="5">
        <f t="shared" si="8"/>
        <v>170</v>
      </c>
      <c r="F259" s="5">
        <f>F260</f>
        <v>170</v>
      </c>
      <c r="G259" s="5">
        <f>G260</f>
        <v>0</v>
      </c>
    </row>
    <row r="260" spans="1:7" ht="54.75" customHeight="1">
      <c r="A260" s="18" t="s">
        <v>30</v>
      </c>
      <c r="B260" s="9" t="s">
        <v>99</v>
      </c>
      <c r="C260" s="9" t="s">
        <v>19</v>
      </c>
      <c r="D260" s="9" t="s">
        <v>26</v>
      </c>
      <c r="E260" s="5">
        <f t="shared" si="8"/>
        <v>170</v>
      </c>
      <c r="F260" s="5">
        <v>170</v>
      </c>
      <c r="G260" s="5"/>
    </row>
    <row r="261" spans="1:7" ht="31.5" customHeight="1">
      <c r="A261" s="18" t="s">
        <v>76</v>
      </c>
      <c r="B261" s="9" t="s">
        <v>100</v>
      </c>
      <c r="C261" s="9"/>
      <c r="D261" s="9"/>
      <c r="E261" s="5">
        <f t="shared" si="8"/>
        <v>897</v>
      </c>
      <c r="F261" s="5">
        <f>F262</f>
        <v>897</v>
      </c>
      <c r="G261" s="5">
        <f>G262</f>
        <v>0</v>
      </c>
    </row>
    <row r="262" spans="1:7" ht="67.5" customHeight="1">
      <c r="A262" s="9" t="s">
        <v>23</v>
      </c>
      <c r="B262" s="9" t="s">
        <v>100</v>
      </c>
      <c r="C262" s="9" t="s">
        <v>16</v>
      </c>
      <c r="D262" s="9" t="s">
        <v>26</v>
      </c>
      <c r="E262" s="5">
        <f t="shared" si="8"/>
        <v>897</v>
      </c>
      <c r="F262" s="5">
        <v>897</v>
      </c>
      <c r="G262" s="5"/>
    </row>
    <row r="263" spans="1:7" ht="78" customHeight="1">
      <c r="A263" s="10" t="s">
        <v>101</v>
      </c>
      <c r="B263" s="10" t="s">
        <v>102</v>
      </c>
      <c r="C263" s="10"/>
      <c r="D263" s="10"/>
      <c r="E263" s="13">
        <f t="shared" si="8"/>
        <v>14</v>
      </c>
      <c r="F263" s="13">
        <f>F264</f>
        <v>14</v>
      </c>
      <c r="G263" s="13">
        <f>G264</f>
        <v>0</v>
      </c>
    </row>
    <row r="264" spans="1:7" ht="23.25" customHeight="1">
      <c r="A264" s="18" t="s">
        <v>76</v>
      </c>
      <c r="B264" s="9" t="s">
        <v>103</v>
      </c>
      <c r="C264" s="9"/>
      <c r="D264" s="9"/>
      <c r="E264" s="5">
        <f t="shared" si="8"/>
        <v>14</v>
      </c>
      <c r="F264" s="5">
        <f>F265</f>
        <v>14</v>
      </c>
      <c r="G264" s="5">
        <f>G265</f>
        <v>0</v>
      </c>
    </row>
    <row r="265" spans="1:7" ht="65.25" customHeight="1">
      <c r="A265" s="9" t="s">
        <v>23</v>
      </c>
      <c r="B265" s="9" t="s">
        <v>103</v>
      </c>
      <c r="C265" s="9" t="s">
        <v>16</v>
      </c>
      <c r="D265" s="9" t="s">
        <v>26</v>
      </c>
      <c r="E265" s="5">
        <f t="shared" si="8"/>
        <v>14</v>
      </c>
      <c r="F265" s="5">
        <f>28-14</f>
        <v>14</v>
      </c>
      <c r="G265" s="5"/>
    </row>
    <row r="266" spans="1:7" ht="69" customHeight="1">
      <c r="A266" s="20" t="s">
        <v>904</v>
      </c>
      <c r="B266" s="10" t="s">
        <v>104</v>
      </c>
      <c r="C266" s="10"/>
      <c r="D266" s="10"/>
      <c r="E266" s="13">
        <f t="shared" si="8"/>
        <v>1076</v>
      </c>
      <c r="F266" s="13">
        <f>F267+F271</f>
        <v>1076</v>
      </c>
      <c r="G266" s="13">
        <f>G267+G271</f>
        <v>0</v>
      </c>
    </row>
    <row r="267" spans="1:7" ht="143.25" customHeight="1">
      <c r="A267" s="10" t="s">
        <v>105</v>
      </c>
      <c r="B267" s="10" t="s">
        <v>106</v>
      </c>
      <c r="C267" s="9"/>
      <c r="D267" s="9"/>
      <c r="E267" s="13">
        <f t="shared" si="8"/>
        <v>1046</v>
      </c>
      <c r="F267" s="13">
        <f>F268</f>
        <v>1046</v>
      </c>
      <c r="G267" s="13">
        <f>G268</f>
        <v>0</v>
      </c>
    </row>
    <row r="268" spans="1:7" ht="23.25" customHeight="1">
      <c r="A268" s="18" t="s">
        <v>76</v>
      </c>
      <c r="B268" s="9" t="s">
        <v>107</v>
      </c>
      <c r="C268" s="9"/>
      <c r="D268" s="9"/>
      <c r="E268" s="5">
        <f t="shared" si="8"/>
        <v>1046</v>
      </c>
      <c r="F268" s="5">
        <f>F269+F270</f>
        <v>1046</v>
      </c>
      <c r="G268" s="5">
        <f>G269+G270</f>
        <v>0</v>
      </c>
    </row>
    <row r="269" spans="1:7" ht="60" customHeight="1">
      <c r="A269" s="9" t="s">
        <v>23</v>
      </c>
      <c r="B269" s="9" t="s">
        <v>107</v>
      </c>
      <c r="C269" s="9" t="s">
        <v>16</v>
      </c>
      <c r="D269" s="9" t="s">
        <v>26</v>
      </c>
      <c r="E269" s="5">
        <f t="shared" si="8"/>
        <v>885</v>
      </c>
      <c r="F269" s="5">
        <f>941-56</f>
        <v>885</v>
      </c>
      <c r="G269" s="5"/>
    </row>
    <row r="270" spans="1:7" ht="103.5" customHeight="1">
      <c r="A270" s="9" t="s">
        <v>21</v>
      </c>
      <c r="B270" s="9" t="s">
        <v>107</v>
      </c>
      <c r="C270" s="9" t="s">
        <v>17</v>
      </c>
      <c r="D270" s="9" t="s">
        <v>32</v>
      </c>
      <c r="E270" s="5">
        <f t="shared" si="8"/>
        <v>161</v>
      </c>
      <c r="F270" s="5">
        <v>161</v>
      </c>
      <c r="G270" s="5"/>
    </row>
    <row r="271" spans="1:7" ht="168" customHeight="1">
      <c r="A271" s="10" t="s">
        <v>108</v>
      </c>
      <c r="B271" s="10" t="s">
        <v>109</v>
      </c>
      <c r="C271" s="9"/>
      <c r="D271" s="9"/>
      <c r="E271" s="13">
        <f t="shared" si="8"/>
        <v>30</v>
      </c>
      <c r="F271" s="13">
        <f>F272</f>
        <v>30</v>
      </c>
      <c r="G271" s="13">
        <f>G272</f>
        <v>0</v>
      </c>
    </row>
    <row r="272" spans="1:7" ht="28.5" customHeight="1">
      <c r="A272" s="18" t="s">
        <v>76</v>
      </c>
      <c r="B272" s="9" t="s">
        <v>110</v>
      </c>
      <c r="C272" s="9"/>
      <c r="D272" s="9"/>
      <c r="E272" s="5">
        <f t="shared" si="8"/>
        <v>30</v>
      </c>
      <c r="F272" s="5">
        <f>F273</f>
        <v>30</v>
      </c>
      <c r="G272" s="5">
        <f>G273</f>
        <v>0</v>
      </c>
    </row>
    <row r="273" spans="1:7" ht="69" customHeight="1">
      <c r="A273" s="9" t="s">
        <v>23</v>
      </c>
      <c r="B273" s="9" t="s">
        <v>110</v>
      </c>
      <c r="C273" s="9" t="s">
        <v>16</v>
      </c>
      <c r="D273" s="9" t="s">
        <v>26</v>
      </c>
      <c r="E273" s="5">
        <f t="shared" si="8"/>
        <v>30</v>
      </c>
      <c r="F273" s="5">
        <v>30</v>
      </c>
      <c r="G273" s="5"/>
    </row>
    <row r="274" spans="1:7" ht="147" customHeight="1">
      <c r="A274" s="20" t="s">
        <v>905</v>
      </c>
      <c r="B274" s="10" t="s">
        <v>111</v>
      </c>
      <c r="C274" s="10"/>
      <c r="D274" s="10"/>
      <c r="E274" s="13">
        <f t="shared" si="8"/>
        <v>16103</v>
      </c>
      <c r="F274" s="13">
        <f>F275+F278+F281</f>
        <v>15803</v>
      </c>
      <c r="G274" s="13">
        <f>G275+G278+G281</f>
        <v>300</v>
      </c>
    </row>
    <row r="275" spans="1:7" ht="122.25" customHeight="1">
      <c r="A275" s="10" t="s">
        <v>112</v>
      </c>
      <c r="B275" s="10" t="s">
        <v>113</v>
      </c>
      <c r="C275" s="10"/>
      <c r="D275" s="10"/>
      <c r="E275" s="13">
        <f t="shared" si="8"/>
        <v>4390</v>
      </c>
      <c r="F275" s="13">
        <f>F276</f>
        <v>4390</v>
      </c>
      <c r="G275" s="13">
        <f>G276</f>
        <v>0</v>
      </c>
    </row>
    <row r="276" spans="1:7" ht="67.5" customHeight="1">
      <c r="A276" s="18" t="s">
        <v>114</v>
      </c>
      <c r="B276" s="9" t="s">
        <v>115</v>
      </c>
      <c r="C276" s="9"/>
      <c r="D276" s="9"/>
      <c r="E276" s="5">
        <f t="shared" si="8"/>
        <v>4390</v>
      </c>
      <c r="F276" s="5">
        <f>F277</f>
        <v>4390</v>
      </c>
      <c r="G276" s="5">
        <f>G277</f>
        <v>0</v>
      </c>
    </row>
    <row r="277" spans="1:7" ht="166.5" customHeight="1">
      <c r="A277" s="18" t="s">
        <v>25</v>
      </c>
      <c r="B277" s="9" t="s">
        <v>115</v>
      </c>
      <c r="C277" s="9" t="s">
        <v>15</v>
      </c>
      <c r="D277" s="9" t="s">
        <v>26</v>
      </c>
      <c r="E277" s="5">
        <f t="shared" si="8"/>
        <v>4390</v>
      </c>
      <c r="F277" s="5">
        <v>4390</v>
      </c>
      <c r="G277" s="5"/>
    </row>
    <row r="278" spans="1:7" ht="137.25" customHeight="1">
      <c r="A278" s="10" t="s">
        <v>116</v>
      </c>
      <c r="B278" s="10" t="s">
        <v>117</v>
      </c>
      <c r="C278" s="10"/>
      <c r="D278" s="10"/>
      <c r="E278" s="13">
        <f t="shared" si="8"/>
        <v>596</v>
      </c>
      <c r="F278" s="13">
        <f>F279</f>
        <v>596</v>
      </c>
      <c r="G278" s="13">
        <f>G279</f>
        <v>0</v>
      </c>
    </row>
    <row r="279" spans="1:7" ht="71.25" customHeight="1">
      <c r="A279" s="18" t="s">
        <v>114</v>
      </c>
      <c r="B279" s="9" t="s">
        <v>118</v>
      </c>
      <c r="C279" s="9"/>
      <c r="D279" s="9"/>
      <c r="E279" s="5">
        <f t="shared" si="8"/>
        <v>596</v>
      </c>
      <c r="F279" s="5">
        <f>F280</f>
        <v>596</v>
      </c>
      <c r="G279" s="5">
        <f>G280</f>
        <v>0</v>
      </c>
    </row>
    <row r="280" spans="1:7" ht="72.75" customHeight="1">
      <c r="A280" s="9" t="s">
        <v>23</v>
      </c>
      <c r="B280" s="9" t="s">
        <v>118</v>
      </c>
      <c r="C280" s="9" t="s">
        <v>16</v>
      </c>
      <c r="D280" s="9" t="s">
        <v>26</v>
      </c>
      <c r="E280" s="5">
        <f t="shared" si="8"/>
        <v>596</v>
      </c>
      <c r="F280" s="5">
        <v>596</v>
      </c>
      <c r="G280" s="5"/>
    </row>
    <row r="281" spans="1:7" ht="87" customHeight="1">
      <c r="A281" s="10" t="s">
        <v>264</v>
      </c>
      <c r="B281" s="10" t="s">
        <v>119</v>
      </c>
      <c r="C281" s="10"/>
      <c r="D281" s="10"/>
      <c r="E281" s="13">
        <f t="shared" si="8"/>
        <v>11117</v>
      </c>
      <c r="F281" s="13">
        <f>F282+F284</f>
        <v>10817</v>
      </c>
      <c r="G281" s="13">
        <f>G282+G284</f>
        <v>300</v>
      </c>
    </row>
    <row r="282" spans="1:7" ht="83.25" customHeight="1">
      <c r="A282" s="9" t="s">
        <v>65</v>
      </c>
      <c r="B282" s="9" t="s">
        <v>120</v>
      </c>
      <c r="C282" s="9"/>
      <c r="D282" s="9"/>
      <c r="E282" s="5">
        <f t="shared" si="8"/>
        <v>10817</v>
      </c>
      <c r="F282" s="5">
        <f>F283</f>
        <v>10817</v>
      </c>
      <c r="G282" s="5">
        <f>G283</f>
        <v>0</v>
      </c>
    </row>
    <row r="283" spans="1:7" ht="91.5" customHeight="1">
      <c r="A283" s="9" t="s">
        <v>21</v>
      </c>
      <c r="B283" s="9" t="s">
        <v>120</v>
      </c>
      <c r="C283" s="9" t="s">
        <v>17</v>
      </c>
      <c r="D283" s="9" t="s">
        <v>26</v>
      </c>
      <c r="E283" s="5">
        <f t="shared" si="8"/>
        <v>10817</v>
      </c>
      <c r="F283" s="5">
        <f>11117-300</f>
        <v>10817</v>
      </c>
      <c r="G283" s="5"/>
    </row>
    <row r="284" spans="1:7" ht="102" customHeight="1">
      <c r="A284" s="9" t="s">
        <v>995</v>
      </c>
      <c r="B284" s="9" t="s">
        <v>958</v>
      </c>
      <c r="C284" s="9"/>
      <c r="D284" s="9"/>
      <c r="E284" s="5">
        <f aca="true" t="shared" si="9" ref="E284:E289">F284+G284</f>
        <v>300</v>
      </c>
      <c r="F284" s="5">
        <f>F285</f>
        <v>0</v>
      </c>
      <c r="G284" s="5">
        <f>G285</f>
        <v>300</v>
      </c>
    </row>
    <row r="285" spans="1:7" ht="96.75" customHeight="1">
      <c r="A285" s="9" t="s">
        <v>21</v>
      </c>
      <c r="B285" s="9" t="s">
        <v>958</v>
      </c>
      <c r="C285" s="9" t="s">
        <v>17</v>
      </c>
      <c r="D285" s="9" t="s">
        <v>26</v>
      </c>
      <c r="E285" s="5">
        <f t="shared" si="9"/>
        <v>300</v>
      </c>
      <c r="F285" s="5"/>
      <c r="G285" s="5">
        <v>300</v>
      </c>
    </row>
    <row r="286" spans="1:7" ht="114.75" customHeight="1">
      <c r="A286" s="20" t="s">
        <v>1076</v>
      </c>
      <c r="B286" s="10" t="s">
        <v>1078</v>
      </c>
      <c r="C286" s="9"/>
      <c r="D286" s="9"/>
      <c r="E286" s="5">
        <f t="shared" si="9"/>
        <v>70</v>
      </c>
      <c r="F286" s="5">
        <f>F287</f>
        <v>70</v>
      </c>
      <c r="G286" s="5"/>
    </row>
    <row r="287" spans="1:7" ht="117" customHeight="1">
      <c r="A287" s="10" t="s">
        <v>1077</v>
      </c>
      <c r="B287" s="10" t="s">
        <v>1079</v>
      </c>
      <c r="C287" s="9"/>
      <c r="D287" s="9"/>
      <c r="E287" s="13">
        <f t="shared" si="9"/>
        <v>70</v>
      </c>
      <c r="F287" s="13">
        <f>F288</f>
        <v>70</v>
      </c>
      <c r="G287" s="13">
        <f>G288</f>
        <v>0</v>
      </c>
    </row>
    <row r="288" spans="1:7" ht="24" customHeight="1">
      <c r="A288" s="18" t="s">
        <v>76</v>
      </c>
      <c r="B288" s="9" t="s">
        <v>1080</v>
      </c>
      <c r="C288" s="9"/>
      <c r="D288" s="9"/>
      <c r="E288" s="5">
        <f t="shared" si="9"/>
        <v>70</v>
      </c>
      <c r="F288" s="5">
        <f>F289</f>
        <v>70</v>
      </c>
      <c r="G288" s="5">
        <f>G289</f>
        <v>0</v>
      </c>
    </row>
    <row r="289" spans="1:7" ht="63.75" customHeight="1">
      <c r="A289" s="9" t="s">
        <v>23</v>
      </c>
      <c r="B289" s="9" t="s">
        <v>1080</v>
      </c>
      <c r="C289" s="9" t="s">
        <v>16</v>
      </c>
      <c r="D289" s="9" t="s">
        <v>26</v>
      </c>
      <c r="E289" s="5">
        <f t="shared" si="9"/>
        <v>70</v>
      </c>
      <c r="F289" s="5">
        <v>70</v>
      </c>
      <c r="G289" s="5"/>
    </row>
    <row r="290" spans="1:7" ht="99.75" customHeight="1">
      <c r="A290" s="20" t="s">
        <v>876</v>
      </c>
      <c r="B290" s="10" t="s">
        <v>54</v>
      </c>
      <c r="C290" s="10"/>
      <c r="D290" s="10"/>
      <c r="E290" s="13">
        <f aca="true" t="shared" si="10" ref="E290:E315">F290+G290</f>
        <v>469775</v>
      </c>
      <c r="F290" s="13">
        <f>F291+F316+F332+F364+F368+F381</f>
        <v>367952</v>
      </c>
      <c r="G290" s="13">
        <f>G291+G316+G332+G364+G368+G381</f>
        <v>101823</v>
      </c>
    </row>
    <row r="291" spans="1:7" ht="42.75" customHeight="1">
      <c r="A291" s="20" t="s">
        <v>55</v>
      </c>
      <c r="B291" s="10" t="s">
        <v>56</v>
      </c>
      <c r="C291" s="10"/>
      <c r="D291" s="10"/>
      <c r="E291" s="13">
        <f t="shared" si="10"/>
        <v>62473</v>
      </c>
      <c r="F291" s="13">
        <f>F292+F313+F310+F303</f>
        <v>52692</v>
      </c>
      <c r="G291" s="13">
        <f>G292+G313+G310+G303</f>
        <v>9781</v>
      </c>
    </row>
    <row r="292" spans="1:7" ht="80.25" customHeight="1">
      <c r="A292" s="20" t="s">
        <v>652</v>
      </c>
      <c r="B292" s="10" t="s">
        <v>57</v>
      </c>
      <c r="C292" s="10"/>
      <c r="D292" s="10"/>
      <c r="E292" s="13">
        <f t="shared" si="10"/>
        <v>54949</v>
      </c>
      <c r="F292" s="13">
        <f>F293+F297+F299+F301</f>
        <v>52277</v>
      </c>
      <c r="G292" s="13">
        <f>G293+G297+G299+G301</f>
        <v>2672</v>
      </c>
    </row>
    <row r="293" spans="1:7" ht="79.5" customHeight="1">
      <c r="A293" s="18" t="s">
        <v>58</v>
      </c>
      <c r="B293" s="9" t="s">
        <v>59</v>
      </c>
      <c r="C293" s="9"/>
      <c r="D293" s="9"/>
      <c r="E293" s="5">
        <f t="shared" si="10"/>
        <v>50959</v>
      </c>
      <c r="F293" s="5">
        <f>F294+F295+F296</f>
        <v>50959</v>
      </c>
      <c r="G293" s="5">
        <f>G294+G295</f>
        <v>0</v>
      </c>
    </row>
    <row r="294" spans="1:7" ht="162.75" customHeight="1">
      <c r="A294" s="11" t="s">
        <v>25</v>
      </c>
      <c r="B294" s="9" t="s">
        <v>59</v>
      </c>
      <c r="C294" s="9" t="s">
        <v>15</v>
      </c>
      <c r="D294" s="9" t="s">
        <v>32</v>
      </c>
      <c r="E294" s="5">
        <f t="shared" si="10"/>
        <v>46304</v>
      </c>
      <c r="F294" s="5">
        <f>46669+60-425</f>
        <v>46304</v>
      </c>
      <c r="G294" s="5">
        <v>0</v>
      </c>
    </row>
    <row r="295" spans="1:7" ht="69" customHeight="1">
      <c r="A295" s="9" t="s">
        <v>23</v>
      </c>
      <c r="B295" s="9" t="s">
        <v>59</v>
      </c>
      <c r="C295" s="9" t="s">
        <v>16</v>
      </c>
      <c r="D295" s="9" t="s">
        <v>32</v>
      </c>
      <c r="E295" s="5">
        <f t="shared" si="10"/>
        <v>4104</v>
      </c>
      <c r="F295" s="5">
        <f>4170-60-6</f>
        <v>4104</v>
      </c>
      <c r="G295" s="5">
        <v>0</v>
      </c>
    </row>
    <row r="296" spans="1:7" ht="42.75" customHeight="1">
      <c r="A296" s="15" t="s">
        <v>22</v>
      </c>
      <c r="B296" s="9" t="s">
        <v>59</v>
      </c>
      <c r="C296" s="9" t="s">
        <v>18</v>
      </c>
      <c r="D296" s="9" t="s">
        <v>32</v>
      </c>
      <c r="E296" s="5">
        <f t="shared" si="10"/>
        <v>551</v>
      </c>
      <c r="F296" s="5">
        <v>551</v>
      </c>
      <c r="G296" s="5"/>
    </row>
    <row r="297" spans="1:7" ht="66.75" customHeight="1">
      <c r="A297" s="9" t="s">
        <v>861</v>
      </c>
      <c r="B297" s="9" t="s">
        <v>862</v>
      </c>
      <c r="C297" s="9"/>
      <c r="D297" s="9"/>
      <c r="E297" s="5">
        <f t="shared" si="10"/>
        <v>1318</v>
      </c>
      <c r="F297" s="5">
        <f>F298</f>
        <v>0</v>
      </c>
      <c r="G297" s="5">
        <f>G298</f>
        <v>1318</v>
      </c>
    </row>
    <row r="298" spans="1:7" ht="174" customHeight="1">
      <c r="A298" s="11" t="s">
        <v>25</v>
      </c>
      <c r="B298" s="9" t="s">
        <v>862</v>
      </c>
      <c r="C298" s="9" t="s">
        <v>15</v>
      </c>
      <c r="D298" s="9" t="s">
        <v>32</v>
      </c>
      <c r="E298" s="5">
        <f t="shared" si="10"/>
        <v>1318</v>
      </c>
      <c r="F298" s="5"/>
      <c r="G298" s="5">
        <v>1318</v>
      </c>
    </row>
    <row r="299" spans="1:7" ht="79.5" customHeight="1">
      <c r="A299" s="11" t="s">
        <v>861</v>
      </c>
      <c r="B299" s="9" t="s">
        <v>863</v>
      </c>
      <c r="C299" s="9"/>
      <c r="D299" s="9"/>
      <c r="E299" s="5">
        <f t="shared" si="10"/>
        <v>1318</v>
      </c>
      <c r="F299" s="5">
        <f>F300</f>
        <v>1318</v>
      </c>
      <c r="G299" s="5">
        <f>G300</f>
        <v>0</v>
      </c>
    </row>
    <row r="300" spans="1:7" ht="179.25" customHeight="1">
      <c r="A300" s="11" t="s">
        <v>25</v>
      </c>
      <c r="B300" s="9" t="s">
        <v>863</v>
      </c>
      <c r="C300" s="9" t="s">
        <v>15</v>
      </c>
      <c r="D300" s="9" t="s">
        <v>32</v>
      </c>
      <c r="E300" s="5">
        <f t="shared" si="10"/>
        <v>1318</v>
      </c>
      <c r="F300" s="5">
        <v>1318</v>
      </c>
      <c r="G300" s="5"/>
    </row>
    <row r="301" spans="1:7" ht="99.75" customHeight="1">
      <c r="A301" s="11" t="s">
        <v>995</v>
      </c>
      <c r="B301" s="9" t="s">
        <v>999</v>
      </c>
      <c r="C301" s="9"/>
      <c r="D301" s="9"/>
      <c r="E301" s="5">
        <f>F301+G301</f>
        <v>1354</v>
      </c>
      <c r="F301" s="5">
        <f>F302</f>
        <v>0</v>
      </c>
      <c r="G301" s="5">
        <f>G302</f>
        <v>1354</v>
      </c>
    </row>
    <row r="302" spans="1:7" ht="189" customHeight="1">
      <c r="A302" s="11" t="s">
        <v>25</v>
      </c>
      <c r="B302" s="9" t="s">
        <v>999</v>
      </c>
      <c r="C302" s="9" t="s">
        <v>15</v>
      </c>
      <c r="D302" s="9" t="s">
        <v>32</v>
      </c>
      <c r="E302" s="5">
        <f>F302+G302</f>
        <v>1354</v>
      </c>
      <c r="F302" s="5"/>
      <c r="G302" s="5">
        <v>1354</v>
      </c>
    </row>
    <row r="303" spans="1:7" ht="86.25" customHeight="1">
      <c r="A303" s="20" t="s">
        <v>934</v>
      </c>
      <c r="B303" s="10" t="s">
        <v>936</v>
      </c>
      <c r="C303" s="10"/>
      <c r="D303" s="10"/>
      <c r="E303" s="13">
        <f aca="true" t="shared" si="11" ref="E303:E309">F303+G303</f>
        <v>7410</v>
      </c>
      <c r="F303" s="13">
        <f>F304+F306+F308</f>
        <v>399</v>
      </c>
      <c r="G303" s="13">
        <f>G304+G306+G308</f>
        <v>7011</v>
      </c>
    </row>
    <row r="304" spans="1:7" ht="32.25" customHeight="1">
      <c r="A304" s="9" t="s">
        <v>60</v>
      </c>
      <c r="B304" s="9" t="s">
        <v>972</v>
      </c>
      <c r="C304" s="9"/>
      <c r="D304" s="10"/>
      <c r="E304" s="5">
        <f t="shared" si="11"/>
        <v>30</v>
      </c>
      <c r="F304" s="5">
        <f>F305</f>
        <v>30</v>
      </c>
      <c r="G304" s="5">
        <f>G305</f>
        <v>0</v>
      </c>
    </row>
    <row r="305" spans="1:7" ht="72" customHeight="1">
      <c r="A305" s="9" t="s">
        <v>23</v>
      </c>
      <c r="B305" s="9" t="s">
        <v>972</v>
      </c>
      <c r="C305" s="9" t="s">
        <v>16</v>
      </c>
      <c r="D305" s="9" t="s">
        <v>32</v>
      </c>
      <c r="E305" s="5">
        <f t="shared" si="11"/>
        <v>30</v>
      </c>
      <c r="F305" s="5">
        <v>30</v>
      </c>
      <c r="G305" s="5"/>
    </row>
    <row r="306" spans="1:7" ht="141.75" customHeight="1">
      <c r="A306" s="9" t="s">
        <v>778</v>
      </c>
      <c r="B306" s="9" t="s">
        <v>937</v>
      </c>
      <c r="C306" s="9"/>
      <c r="D306" s="9"/>
      <c r="E306" s="5">
        <f t="shared" si="11"/>
        <v>7011</v>
      </c>
      <c r="F306" s="5">
        <f>F307</f>
        <v>0</v>
      </c>
      <c r="G306" s="5">
        <f>G307</f>
        <v>7011</v>
      </c>
    </row>
    <row r="307" spans="1:7" ht="72" customHeight="1">
      <c r="A307" s="9" t="s">
        <v>23</v>
      </c>
      <c r="B307" s="9" t="s">
        <v>937</v>
      </c>
      <c r="C307" s="9" t="s">
        <v>16</v>
      </c>
      <c r="D307" s="9" t="s">
        <v>32</v>
      </c>
      <c r="E307" s="5">
        <f t="shared" si="11"/>
        <v>7011</v>
      </c>
      <c r="F307" s="13"/>
      <c r="G307" s="5">
        <v>7011</v>
      </c>
    </row>
    <row r="308" spans="1:7" ht="131.25" customHeight="1">
      <c r="A308" s="9" t="s">
        <v>778</v>
      </c>
      <c r="B308" s="9" t="s">
        <v>935</v>
      </c>
      <c r="C308" s="9"/>
      <c r="D308" s="9"/>
      <c r="E308" s="5">
        <f t="shared" si="11"/>
        <v>369</v>
      </c>
      <c r="F308" s="5">
        <f>F309</f>
        <v>369</v>
      </c>
      <c r="G308" s="5">
        <f>G309</f>
        <v>0</v>
      </c>
    </row>
    <row r="309" spans="1:7" ht="71.25" customHeight="1">
      <c r="A309" s="9" t="s">
        <v>23</v>
      </c>
      <c r="B309" s="9" t="s">
        <v>935</v>
      </c>
      <c r="C309" s="9" t="s">
        <v>16</v>
      </c>
      <c r="D309" s="9" t="s">
        <v>32</v>
      </c>
      <c r="E309" s="5">
        <f t="shared" si="11"/>
        <v>369</v>
      </c>
      <c r="F309" s="5">
        <v>369</v>
      </c>
      <c r="G309" s="5">
        <v>0</v>
      </c>
    </row>
    <row r="310" spans="1:7" ht="220.5" customHeight="1">
      <c r="A310" s="20" t="s">
        <v>656</v>
      </c>
      <c r="B310" s="10" t="s">
        <v>868</v>
      </c>
      <c r="C310" s="10"/>
      <c r="D310" s="9"/>
      <c r="E310" s="13">
        <f t="shared" si="10"/>
        <v>5</v>
      </c>
      <c r="F310" s="13">
        <f>F311</f>
        <v>5</v>
      </c>
      <c r="G310" s="13">
        <f>G311</f>
        <v>0</v>
      </c>
    </row>
    <row r="311" spans="1:7" ht="116.25" customHeight="1">
      <c r="A311" s="18" t="s">
        <v>61</v>
      </c>
      <c r="B311" s="9" t="s">
        <v>869</v>
      </c>
      <c r="C311" s="9"/>
      <c r="D311" s="9"/>
      <c r="E311" s="5">
        <f t="shared" si="10"/>
        <v>5</v>
      </c>
      <c r="F311" s="5">
        <f>F312</f>
        <v>5</v>
      </c>
      <c r="G311" s="5">
        <f>G312</f>
        <v>0</v>
      </c>
    </row>
    <row r="312" spans="1:7" ht="51.75" customHeight="1">
      <c r="A312" s="12" t="s">
        <v>30</v>
      </c>
      <c r="B312" s="9" t="s">
        <v>869</v>
      </c>
      <c r="C312" s="9" t="s">
        <v>19</v>
      </c>
      <c r="D312" s="9" t="s">
        <v>11</v>
      </c>
      <c r="E312" s="5">
        <f t="shared" si="10"/>
        <v>5</v>
      </c>
      <c r="F312" s="5">
        <v>5</v>
      </c>
      <c r="G312" s="5"/>
    </row>
    <row r="313" spans="1:7" ht="78" customHeight="1">
      <c r="A313" s="20" t="s">
        <v>1062</v>
      </c>
      <c r="B313" s="10" t="s">
        <v>1063</v>
      </c>
      <c r="C313" s="10"/>
      <c r="D313" s="9"/>
      <c r="E313" s="13">
        <f t="shared" si="10"/>
        <v>109</v>
      </c>
      <c r="F313" s="13">
        <f>F314</f>
        <v>11</v>
      </c>
      <c r="G313" s="13">
        <f>G314</f>
        <v>98</v>
      </c>
    </row>
    <row r="314" spans="1:7" ht="137.25" customHeight="1">
      <c r="A314" s="18" t="s">
        <v>1056</v>
      </c>
      <c r="B314" s="9" t="s">
        <v>1064</v>
      </c>
      <c r="C314" s="10"/>
      <c r="D314" s="9"/>
      <c r="E314" s="5">
        <f t="shared" si="10"/>
        <v>109</v>
      </c>
      <c r="F314" s="5">
        <f>F315</f>
        <v>11</v>
      </c>
      <c r="G314" s="5">
        <f>G315</f>
        <v>98</v>
      </c>
    </row>
    <row r="315" spans="1:7" ht="61.5" customHeight="1">
      <c r="A315" s="9" t="s">
        <v>23</v>
      </c>
      <c r="B315" s="9" t="s">
        <v>1064</v>
      </c>
      <c r="C315" s="9" t="s">
        <v>16</v>
      </c>
      <c r="D315" s="9" t="s">
        <v>32</v>
      </c>
      <c r="E315" s="5">
        <f t="shared" si="10"/>
        <v>109</v>
      </c>
      <c r="F315" s="5">
        <f>5+6</f>
        <v>11</v>
      </c>
      <c r="G315" s="5">
        <v>98</v>
      </c>
    </row>
    <row r="316" spans="1:7" ht="45" customHeight="1">
      <c r="A316" s="20" t="s">
        <v>62</v>
      </c>
      <c r="B316" s="10" t="s">
        <v>63</v>
      </c>
      <c r="C316" s="10"/>
      <c r="D316" s="10"/>
      <c r="E316" s="13">
        <f aca="true" t="shared" si="12" ref="E316:E344">F316+G316</f>
        <v>39204</v>
      </c>
      <c r="F316" s="13">
        <f>F317</f>
        <v>37175</v>
      </c>
      <c r="G316" s="13">
        <f>G317</f>
        <v>2029</v>
      </c>
    </row>
    <row r="317" spans="1:7" ht="95.25" customHeight="1">
      <c r="A317" s="26" t="s">
        <v>651</v>
      </c>
      <c r="B317" s="10" t="s">
        <v>64</v>
      </c>
      <c r="C317" s="10"/>
      <c r="D317" s="10"/>
      <c r="E317" s="13">
        <f t="shared" si="12"/>
        <v>39204</v>
      </c>
      <c r="F317" s="13">
        <f>F318+F323+F326+F329</f>
        <v>37175</v>
      </c>
      <c r="G317" s="13">
        <f>G318+G323+G326+G329</f>
        <v>2029</v>
      </c>
    </row>
    <row r="318" spans="1:7" ht="89.25" customHeight="1">
      <c r="A318" s="18" t="s">
        <v>65</v>
      </c>
      <c r="B318" s="9" t="s">
        <v>66</v>
      </c>
      <c r="C318" s="9"/>
      <c r="D318" s="9"/>
      <c r="E318" s="5">
        <f t="shared" si="12"/>
        <v>36174</v>
      </c>
      <c r="F318" s="5">
        <f>F319+F320+F321+F322</f>
        <v>36174</v>
      </c>
      <c r="G318" s="5">
        <f>G319+G320+G321</f>
        <v>0</v>
      </c>
    </row>
    <row r="319" spans="1:7" ht="168.75" customHeight="1">
      <c r="A319" s="11" t="s">
        <v>25</v>
      </c>
      <c r="B319" s="9" t="s">
        <v>66</v>
      </c>
      <c r="C319" s="9" t="s">
        <v>15</v>
      </c>
      <c r="D319" s="9" t="s">
        <v>32</v>
      </c>
      <c r="E319" s="5">
        <f t="shared" si="12"/>
        <v>19463</v>
      </c>
      <c r="F319" s="5">
        <v>19463</v>
      </c>
      <c r="G319" s="5"/>
    </row>
    <row r="320" spans="1:7" ht="66" customHeight="1">
      <c r="A320" s="9" t="s">
        <v>23</v>
      </c>
      <c r="B320" s="9" t="s">
        <v>66</v>
      </c>
      <c r="C320" s="9" t="s">
        <v>16</v>
      </c>
      <c r="D320" s="9" t="s">
        <v>32</v>
      </c>
      <c r="E320" s="5">
        <f t="shared" si="12"/>
        <v>2340</v>
      </c>
      <c r="F320" s="5">
        <v>2340</v>
      </c>
      <c r="G320" s="5"/>
    </row>
    <row r="321" spans="1:7" ht="93" customHeight="1">
      <c r="A321" s="9" t="s">
        <v>21</v>
      </c>
      <c r="B321" s="9" t="s">
        <v>66</v>
      </c>
      <c r="C321" s="9" t="s">
        <v>17</v>
      </c>
      <c r="D321" s="9" t="s">
        <v>32</v>
      </c>
      <c r="E321" s="5">
        <f t="shared" si="12"/>
        <v>14218</v>
      </c>
      <c r="F321" s="5">
        <v>14218</v>
      </c>
      <c r="G321" s="5"/>
    </row>
    <row r="322" spans="1:7" ht="47.25" customHeight="1">
      <c r="A322" s="15" t="s">
        <v>22</v>
      </c>
      <c r="B322" s="9" t="s">
        <v>66</v>
      </c>
      <c r="C322" s="9" t="s">
        <v>18</v>
      </c>
      <c r="D322" s="9" t="s">
        <v>32</v>
      </c>
      <c r="E322" s="5">
        <f aca="true" t="shared" si="13" ref="E322:E328">F322+G322</f>
        <v>153</v>
      </c>
      <c r="F322" s="5">
        <v>153</v>
      </c>
      <c r="G322" s="5"/>
    </row>
    <row r="323" spans="1:7" ht="70.5" customHeight="1">
      <c r="A323" s="9" t="s">
        <v>861</v>
      </c>
      <c r="B323" s="9" t="s">
        <v>864</v>
      </c>
      <c r="C323" s="9"/>
      <c r="D323" s="9"/>
      <c r="E323" s="5">
        <f t="shared" si="13"/>
        <v>1001</v>
      </c>
      <c r="F323" s="5">
        <f>F324+F325</f>
        <v>0</v>
      </c>
      <c r="G323" s="5">
        <f>G324+G325</f>
        <v>1001</v>
      </c>
    </row>
    <row r="324" spans="1:7" ht="169.5" customHeight="1">
      <c r="A324" s="11" t="s">
        <v>25</v>
      </c>
      <c r="B324" s="9" t="s">
        <v>864</v>
      </c>
      <c r="C324" s="9" t="s">
        <v>15</v>
      </c>
      <c r="D324" s="9" t="s">
        <v>32</v>
      </c>
      <c r="E324" s="5">
        <f t="shared" si="13"/>
        <v>549</v>
      </c>
      <c r="F324" s="5"/>
      <c r="G324" s="5">
        <v>549</v>
      </c>
    </row>
    <row r="325" spans="1:7" ht="96.75" customHeight="1">
      <c r="A325" s="9" t="s">
        <v>21</v>
      </c>
      <c r="B325" s="9" t="s">
        <v>864</v>
      </c>
      <c r="C325" s="9" t="s">
        <v>17</v>
      </c>
      <c r="D325" s="9" t="s">
        <v>32</v>
      </c>
      <c r="E325" s="5">
        <f t="shared" si="13"/>
        <v>452</v>
      </c>
      <c r="F325" s="5"/>
      <c r="G325" s="5">
        <v>452</v>
      </c>
    </row>
    <row r="326" spans="1:7" ht="71.25" customHeight="1">
      <c r="A326" s="9" t="s">
        <v>861</v>
      </c>
      <c r="B326" s="9" t="s">
        <v>865</v>
      </c>
      <c r="C326" s="9"/>
      <c r="D326" s="9"/>
      <c r="E326" s="5">
        <f t="shared" si="13"/>
        <v>1001</v>
      </c>
      <c r="F326" s="5">
        <f>F327+F328</f>
        <v>1001</v>
      </c>
      <c r="G326" s="5">
        <f>G327+G328</f>
        <v>0</v>
      </c>
    </row>
    <row r="327" spans="1:7" ht="173.25" customHeight="1">
      <c r="A327" s="11" t="s">
        <v>25</v>
      </c>
      <c r="B327" s="9" t="s">
        <v>865</v>
      </c>
      <c r="C327" s="9" t="s">
        <v>15</v>
      </c>
      <c r="D327" s="9" t="s">
        <v>32</v>
      </c>
      <c r="E327" s="5">
        <f t="shared" si="13"/>
        <v>549</v>
      </c>
      <c r="F327" s="5">
        <v>549</v>
      </c>
      <c r="G327" s="5"/>
    </row>
    <row r="328" spans="1:7" ht="93.75" customHeight="1">
      <c r="A328" s="9" t="s">
        <v>21</v>
      </c>
      <c r="B328" s="9" t="s">
        <v>865</v>
      </c>
      <c r="C328" s="9" t="s">
        <v>17</v>
      </c>
      <c r="D328" s="9" t="s">
        <v>32</v>
      </c>
      <c r="E328" s="5">
        <f t="shared" si="13"/>
        <v>452</v>
      </c>
      <c r="F328" s="5">
        <v>452</v>
      </c>
      <c r="G328" s="5"/>
    </row>
    <row r="329" spans="1:7" ht="93.75" customHeight="1">
      <c r="A329" s="9" t="s">
        <v>995</v>
      </c>
      <c r="B329" s="9" t="s">
        <v>1000</v>
      </c>
      <c r="C329" s="9"/>
      <c r="D329" s="9"/>
      <c r="E329" s="5">
        <f>F329+G329</f>
        <v>1028</v>
      </c>
      <c r="F329" s="5">
        <f>F330+F331</f>
        <v>0</v>
      </c>
      <c r="G329" s="5">
        <f>G330+G331</f>
        <v>1028</v>
      </c>
    </row>
    <row r="330" spans="1:7" ht="156" customHeight="1">
      <c r="A330" s="11" t="s">
        <v>25</v>
      </c>
      <c r="B330" s="9" t="s">
        <v>1000</v>
      </c>
      <c r="C330" s="9" t="s">
        <v>15</v>
      </c>
      <c r="D330" s="9" t="s">
        <v>32</v>
      </c>
      <c r="E330" s="5">
        <f>F330+G330</f>
        <v>564</v>
      </c>
      <c r="F330" s="5"/>
      <c r="G330" s="5">
        <v>564</v>
      </c>
    </row>
    <row r="331" spans="1:7" ht="93.75" customHeight="1">
      <c r="A331" s="9" t="s">
        <v>21</v>
      </c>
      <c r="B331" s="9" t="s">
        <v>1000</v>
      </c>
      <c r="C331" s="9" t="s">
        <v>17</v>
      </c>
      <c r="D331" s="9" t="s">
        <v>32</v>
      </c>
      <c r="E331" s="5">
        <f>F331+G331</f>
        <v>464</v>
      </c>
      <c r="F331" s="5"/>
      <c r="G331" s="5">
        <v>464</v>
      </c>
    </row>
    <row r="332" spans="1:7" ht="50.25" customHeight="1">
      <c r="A332" s="20" t="s">
        <v>67</v>
      </c>
      <c r="B332" s="10" t="s">
        <v>68</v>
      </c>
      <c r="C332" s="10"/>
      <c r="D332" s="10"/>
      <c r="E332" s="13">
        <f t="shared" si="12"/>
        <v>261239</v>
      </c>
      <c r="F332" s="13">
        <f>F333+F355+F358+F348+F361</f>
        <v>183621</v>
      </c>
      <c r="G332" s="13">
        <f>G333+G355+G358+G348+G361</f>
        <v>77618</v>
      </c>
    </row>
    <row r="333" spans="1:7" ht="114.75" customHeight="1">
      <c r="A333" s="26" t="s">
        <v>69</v>
      </c>
      <c r="B333" s="10" t="s">
        <v>70</v>
      </c>
      <c r="C333" s="10"/>
      <c r="D333" s="10"/>
      <c r="E333" s="13">
        <f t="shared" si="12"/>
        <v>181208</v>
      </c>
      <c r="F333" s="13">
        <f>F334+F339+F342+F345</f>
        <v>172276</v>
      </c>
      <c r="G333" s="13">
        <f>G334+G339+G342+G345</f>
        <v>8932</v>
      </c>
    </row>
    <row r="334" spans="1:7" ht="75" customHeight="1">
      <c r="A334" s="18" t="s">
        <v>65</v>
      </c>
      <c r="B334" s="9" t="s">
        <v>71</v>
      </c>
      <c r="C334" s="9"/>
      <c r="D334" s="9"/>
      <c r="E334" s="5">
        <f t="shared" si="12"/>
        <v>167871</v>
      </c>
      <c r="F334" s="5">
        <f>F335+F336+F337+F338</f>
        <v>167871</v>
      </c>
      <c r="G334" s="5">
        <f>G335+G336+G337+G338</f>
        <v>0</v>
      </c>
    </row>
    <row r="335" spans="1:7" ht="163.5" customHeight="1">
      <c r="A335" s="11" t="s">
        <v>25</v>
      </c>
      <c r="B335" s="9" t="s">
        <v>71</v>
      </c>
      <c r="C335" s="9" t="s">
        <v>15</v>
      </c>
      <c r="D335" s="9" t="s">
        <v>32</v>
      </c>
      <c r="E335" s="5">
        <f t="shared" si="12"/>
        <v>41437</v>
      </c>
      <c r="F335" s="5">
        <v>41437</v>
      </c>
      <c r="G335" s="5"/>
    </row>
    <row r="336" spans="1:7" ht="66.75" customHeight="1">
      <c r="A336" s="9" t="s">
        <v>23</v>
      </c>
      <c r="B336" s="9" t="s">
        <v>71</v>
      </c>
      <c r="C336" s="9" t="s">
        <v>16</v>
      </c>
      <c r="D336" s="9" t="s">
        <v>32</v>
      </c>
      <c r="E336" s="5">
        <f t="shared" si="12"/>
        <v>8507</v>
      </c>
      <c r="F336" s="5">
        <f>9055-260-288</f>
        <v>8507</v>
      </c>
      <c r="G336" s="5"/>
    </row>
    <row r="337" spans="1:7" ht="93" customHeight="1">
      <c r="A337" s="9" t="s">
        <v>21</v>
      </c>
      <c r="B337" s="9" t="s">
        <v>71</v>
      </c>
      <c r="C337" s="9" t="s">
        <v>17</v>
      </c>
      <c r="D337" s="9" t="s">
        <v>32</v>
      </c>
      <c r="E337" s="5">
        <f t="shared" si="12"/>
        <v>116180</v>
      </c>
      <c r="F337" s="5">
        <f>116255-75</f>
        <v>116180</v>
      </c>
      <c r="G337" s="5"/>
    </row>
    <row r="338" spans="1:7" ht="39" customHeight="1">
      <c r="A338" s="9" t="s">
        <v>22</v>
      </c>
      <c r="B338" s="9" t="s">
        <v>71</v>
      </c>
      <c r="C338" s="9" t="s">
        <v>18</v>
      </c>
      <c r="D338" s="9" t="s">
        <v>32</v>
      </c>
      <c r="E338" s="5">
        <f t="shared" si="12"/>
        <v>1747</v>
      </c>
      <c r="F338" s="5">
        <v>1747</v>
      </c>
      <c r="G338" s="5"/>
    </row>
    <row r="339" spans="1:7" ht="68.25" customHeight="1">
      <c r="A339" s="9" t="s">
        <v>861</v>
      </c>
      <c r="B339" s="9" t="s">
        <v>866</v>
      </c>
      <c r="C339" s="9"/>
      <c r="D339" s="9"/>
      <c r="E339" s="5">
        <f t="shared" si="12"/>
        <v>4405</v>
      </c>
      <c r="F339" s="5">
        <f>F340+F341</f>
        <v>0</v>
      </c>
      <c r="G339" s="5">
        <f>G340+G341</f>
        <v>4405</v>
      </c>
    </row>
    <row r="340" spans="1:7" ht="174.75" customHeight="1">
      <c r="A340" s="11" t="s">
        <v>25</v>
      </c>
      <c r="B340" s="9" t="s">
        <v>866</v>
      </c>
      <c r="C340" s="9" t="s">
        <v>15</v>
      </c>
      <c r="D340" s="9" t="s">
        <v>32</v>
      </c>
      <c r="E340" s="5">
        <f t="shared" si="12"/>
        <v>1135</v>
      </c>
      <c r="F340" s="5">
        <v>0</v>
      </c>
      <c r="G340" s="5">
        <v>1135</v>
      </c>
    </row>
    <row r="341" spans="1:7" ht="105.75" customHeight="1">
      <c r="A341" s="9" t="s">
        <v>21</v>
      </c>
      <c r="B341" s="9" t="s">
        <v>866</v>
      </c>
      <c r="C341" s="9" t="s">
        <v>17</v>
      </c>
      <c r="D341" s="9" t="s">
        <v>32</v>
      </c>
      <c r="E341" s="5">
        <f t="shared" si="12"/>
        <v>3270</v>
      </c>
      <c r="F341" s="5">
        <v>0</v>
      </c>
      <c r="G341" s="5">
        <v>3270</v>
      </c>
    </row>
    <row r="342" spans="1:7" ht="71.25" customHeight="1">
      <c r="A342" s="9" t="s">
        <v>861</v>
      </c>
      <c r="B342" s="9" t="s">
        <v>867</v>
      </c>
      <c r="C342" s="9"/>
      <c r="D342" s="9"/>
      <c r="E342" s="5">
        <f t="shared" si="12"/>
        <v>4405</v>
      </c>
      <c r="F342" s="5">
        <f>F343+F344</f>
        <v>4405</v>
      </c>
      <c r="G342" s="5">
        <f>G343+G344</f>
        <v>0</v>
      </c>
    </row>
    <row r="343" spans="1:7" ht="170.25" customHeight="1">
      <c r="A343" s="11" t="s">
        <v>25</v>
      </c>
      <c r="B343" s="9" t="s">
        <v>867</v>
      </c>
      <c r="C343" s="9" t="s">
        <v>15</v>
      </c>
      <c r="D343" s="9" t="s">
        <v>32</v>
      </c>
      <c r="E343" s="5">
        <f t="shared" si="12"/>
        <v>1135</v>
      </c>
      <c r="F343" s="5">
        <v>1135</v>
      </c>
      <c r="G343" s="5"/>
    </row>
    <row r="344" spans="1:7" ht="97.5" customHeight="1">
      <c r="A344" s="9" t="s">
        <v>21</v>
      </c>
      <c r="B344" s="9" t="s">
        <v>867</v>
      </c>
      <c r="C344" s="9" t="s">
        <v>17</v>
      </c>
      <c r="D344" s="9" t="s">
        <v>32</v>
      </c>
      <c r="E344" s="5">
        <f t="shared" si="12"/>
        <v>3270</v>
      </c>
      <c r="F344" s="5">
        <v>3270</v>
      </c>
      <c r="G344" s="5"/>
    </row>
    <row r="345" spans="1:7" ht="97.5" customHeight="1">
      <c r="A345" s="9" t="s">
        <v>995</v>
      </c>
      <c r="B345" s="9" t="s">
        <v>1001</v>
      </c>
      <c r="C345" s="9"/>
      <c r="D345" s="9"/>
      <c r="E345" s="5">
        <f>F345+G345</f>
        <v>4527</v>
      </c>
      <c r="F345" s="5">
        <f>F346+F347</f>
        <v>0</v>
      </c>
      <c r="G345" s="5">
        <f>G346+G347</f>
        <v>4527</v>
      </c>
    </row>
    <row r="346" spans="1:7" ht="172.5" customHeight="1">
      <c r="A346" s="11" t="s">
        <v>25</v>
      </c>
      <c r="B346" s="9" t="s">
        <v>1001</v>
      </c>
      <c r="C346" s="9" t="s">
        <v>15</v>
      </c>
      <c r="D346" s="9" t="s">
        <v>32</v>
      </c>
      <c r="E346" s="5">
        <f>F346+G346</f>
        <v>1666</v>
      </c>
      <c r="F346" s="5"/>
      <c r="G346" s="5">
        <v>1666</v>
      </c>
    </row>
    <row r="347" spans="1:7" ht="97.5" customHeight="1">
      <c r="A347" s="9" t="s">
        <v>21</v>
      </c>
      <c r="B347" s="9" t="s">
        <v>1001</v>
      </c>
      <c r="C347" s="9" t="s">
        <v>17</v>
      </c>
      <c r="D347" s="9" t="s">
        <v>32</v>
      </c>
      <c r="E347" s="5">
        <f>F347+G347</f>
        <v>2861</v>
      </c>
      <c r="F347" s="5"/>
      <c r="G347" s="5">
        <v>2861</v>
      </c>
    </row>
    <row r="348" spans="1:7" ht="140.25" customHeight="1">
      <c r="A348" s="26" t="s">
        <v>1038</v>
      </c>
      <c r="B348" s="10" t="s">
        <v>843</v>
      </c>
      <c r="C348" s="10"/>
      <c r="D348" s="10"/>
      <c r="E348" s="13">
        <f aca="true" t="shared" si="14" ref="E348:E354">F348+G348</f>
        <v>73438</v>
      </c>
      <c r="F348" s="13">
        <f>F349+F351+F353</f>
        <v>9678</v>
      </c>
      <c r="G348" s="13">
        <f>G349+G351+G353</f>
        <v>63760</v>
      </c>
    </row>
    <row r="349" spans="1:7" ht="40.5" customHeight="1">
      <c r="A349" s="9" t="s">
        <v>60</v>
      </c>
      <c r="B349" s="9" t="s">
        <v>973</v>
      </c>
      <c r="C349" s="9"/>
      <c r="D349" s="10"/>
      <c r="E349" s="5">
        <f t="shared" si="14"/>
        <v>6322</v>
      </c>
      <c r="F349" s="5">
        <f>F350</f>
        <v>6322</v>
      </c>
      <c r="G349" s="13">
        <f>G350</f>
        <v>0</v>
      </c>
    </row>
    <row r="350" spans="1:7" ht="64.5" customHeight="1">
      <c r="A350" s="9" t="s">
        <v>23</v>
      </c>
      <c r="B350" s="9" t="s">
        <v>973</v>
      </c>
      <c r="C350" s="9" t="s">
        <v>16</v>
      </c>
      <c r="D350" s="9" t="s">
        <v>32</v>
      </c>
      <c r="E350" s="5">
        <f t="shared" si="14"/>
        <v>6322</v>
      </c>
      <c r="F350" s="5">
        <f>6355-33</f>
        <v>6322</v>
      </c>
      <c r="G350" s="13"/>
    </row>
    <row r="351" spans="1:7" ht="138.75" customHeight="1">
      <c r="A351" s="9" t="s">
        <v>778</v>
      </c>
      <c r="B351" s="9" t="s">
        <v>841</v>
      </c>
      <c r="C351" s="9"/>
      <c r="D351" s="9"/>
      <c r="E351" s="5">
        <f t="shared" si="14"/>
        <v>63760</v>
      </c>
      <c r="F351" s="5">
        <f>F352</f>
        <v>0</v>
      </c>
      <c r="G351" s="5">
        <f>G352</f>
        <v>63760</v>
      </c>
    </row>
    <row r="352" spans="1:7" ht="75" customHeight="1">
      <c r="A352" s="9" t="s">
        <v>23</v>
      </c>
      <c r="B352" s="9" t="s">
        <v>841</v>
      </c>
      <c r="C352" s="9" t="s">
        <v>16</v>
      </c>
      <c r="D352" s="9" t="s">
        <v>32</v>
      </c>
      <c r="E352" s="5">
        <f t="shared" si="14"/>
        <v>63760</v>
      </c>
      <c r="F352" s="5"/>
      <c r="G352" s="5">
        <v>63760</v>
      </c>
    </row>
    <row r="353" spans="1:7" ht="151.5" customHeight="1">
      <c r="A353" s="9" t="s">
        <v>778</v>
      </c>
      <c r="B353" s="9" t="s">
        <v>842</v>
      </c>
      <c r="C353" s="9"/>
      <c r="D353" s="9"/>
      <c r="E353" s="5">
        <f t="shared" si="14"/>
        <v>3356</v>
      </c>
      <c r="F353" s="5">
        <f>F354</f>
        <v>3356</v>
      </c>
      <c r="G353" s="5">
        <f>G354</f>
        <v>0</v>
      </c>
    </row>
    <row r="354" spans="1:7" ht="67.5" customHeight="1">
      <c r="A354" s="9" t="s">
        <v>23</v>
      </c>
      <c r="B354" s="9" t="s">
        <v>842</v>
      </c>
      <c r="C354" s="9" t="s">
        <v>16</v>
      </c>
      <c r="D354" s="9" t="s">
        <v>32</v>
      </c>
      <c r="E354" s="5">
        <f t="shared" si="14"/>
        <v>3356</v>
      </c>
      <c r="F354" s="5">
        <v>3356</v>
      </c>
      <c r="G354" s="5"/>
    </row>
    <row r="355" spans="1:7" ht="213" customHeight="1">
      <c r="A355" s="26" t="s">
        <v>656</v>
      </c>
      <c r="B355" s="10" t="s">
        <v>73</v>
      </c>
      <c r="C355" s="10"/>
      <c r="D355" s="10"/>
      <c r="E355" s="13">
        <f aca="true" t="shared" si="15" ref="E355:E392">F355+G355</f>
        <v>132</v>
      </c>
      <c r="F355" s="13">
        <f>F356</f>
        <v>132</v>
      </c>
      <c r="G355" s="13">
        <f>G356</f>
        <v>0</v>
      </c>
    </row>
    <row r="356" spans="1:7" ht="107.25" customHeight="1">
      <c r="A356" s="18" t="s">
        <v>61</v>
      </c>
      <c r="B356" s="9" t="s">
        <v>74</v>
      </c>
      <c r="C356" s="9"/>
      <c r="D356" s="9"/>
      <c r="E356" s="5">
        <f t="shared" si="15"/>
        <v>132</v>
      </c>
      <c r="F356" s="5">
        <f>F357</f>
        <v>132</v>
      </c>
      <c r="G356" s="5">
        <f>G357</f>
        <v>0</v>
      </c>
    </row>
    <row r="357" spans="1:7" ht="42" customHeight="1">
      <c r="A357" s="12" t="s">
        <v>30</v>
      </c>
      <c r="B357" s="9" t="s">
        <v>74</v>
      </c>
      <c r="C357" s="9" t="s">
        <v>19</v>
      </c>
      <c r="D357" s="9" t="s">
        <v>11</v>
      </c>
      <c r="E357" s="5">
        <f t="shared" si="15"/>
        <v>132</v>
      </c>
      <c r="F357" s="5">
        <v>132</v>
      </c>
      <c r="G357" s="5"/>
    </row>
    <row r="358" spans="1:7" ht="156.75" customHeight="1">
      <c r="A358" s="26" t="s">
        <v>653</v>
      </c>
      <c r="B358" s="10" t="s">
        <v>75</v>
      </c>
      <c r="C358" s="10"/>
      <c r="D358" s="10"/>
      <c r="E358" s="13">
        <f t="shared" si="15"/>
        <v>987</v>
      </c>
      <c r="F358" s="13">
        <f>F359</f>
        <v>987</v>
      </c>
      <c r="G358" s="13">
        <f>G359</f>
        <v>0</v>
      </c>
    </row>
    <row r="359" spans="1:7" ht="23.25" customHeight="1">
      <c r="A359" s="18" t="s">
        <v>76</v>
      </c>
      <c r="B359" s="9" t="s">
        <v>77</v>
      </c>
      <c r="C359" s="9"/>
      <c r="D359" s="9"/>
      <c r="E359" s="5">
        <f t="shared" si="15"/>
        <v>987</v>
      </c>
      <c r="F359" s="5">
        <f>F360</f>
        <v>987</v>
      </c>
      <c r="G359" s="5">
        <f>G360</f>
        <v>0</v>
      </c>
    </row>
    <row r="360" spans="1:7" ht="102.75" customHeight="1">
      <c r="A360" s="9" t="s">
        <v>21</v>
      </c>
      <c r="B360" s="9" t="s">
        <v>77</v>
      </c>
      <c r="C360" s="9" t="s">
        <v>17</v>
      </c>
      <c r="D360" s="9" t="s">
        <v>32</v>
      </c>
      <c r="E360" s="5">
        <f t="shared" si="15"/>
        <v>987</v>
      </c>
      <c r="F360" s="5">
        <v>987</v>
      </c>
      <c r="G360" s="5"/>
    </row>
    <row r="361" spans="1:7" ht="102.75" customHeight="1">
      <c r="A361" s="10" t="s">
        <v>1002</v>
      </c>
      <c r="B361" s="10" t="s">
        <v>1004</v>
      </c>
      <c r="C361" s="10"/>
      <c r="D361" s="9"/>
      <c r="E361" s="13">
        <f>F361+G361</f>
        <v>5474</v>
      </c>
      <c r="F361" s="13">
        <f>F362</f>
        <v>548</v>
      </c>
      <c r="G361" s="13">
        <f>G362</f>
        <v>4926</v>
      </c>
    </row>
    <row r="362" spans="1:7" ht="115.5" customHeight="1">
      <c r="A362" s="9" t="s">
        <v>1003</v>
      </c>
      <c r="B362" s="9" t="s">
        <v>1005</v>
      </c>
      <c r="C362" s="9"/>
      <c r="D362" s="9"/>
      <c r="E362" s="5">
        <f>F362+G362</f>
        <v>5474</v>
      </c>
      <c r="F362" s="5">
        <f>F363</f>
        <v>548</v>
      </c>
      <c r="G362" s="5">
        <f>G363</f>
        <v>4926</v>
      </c>
    </row>
    <row r="363" spans="1:7" ht="102.75" customHeight="1">
      <c r="A363" s="9" t="s">
        <v>23</v>
      </c>
      <c r="B363" s="9" t="s">
        <v>1005</v>
      </c>
      <c r="C363" s="9" t="s">
        <v>16</v>
      </c>
      <c r="D363" s="9" t="s">
        <v>32</v>
      </c>
      <c r="E363" s="5">
        <f>F363+G363</f>
        <v>5474</v>
      </c>
      <c r="F363" s="5">
        <f>260+288</f>
        <v>548</v>
      </c>
      <c r="G363" s="5">
        <v>4926</v>
      </c>
    </row>
    <row r="364" spans="1:7" ht="68.25" customHeight="1">
      <c r="A364" s="28" t="s">
        <v>1047</v>
      </c>
      <c r="B364" s="10" t="s">
        <v>975</v>
      </c>
      <c r="C364" s="9"/>
      <c r="D364" s="9"/>
      <c r="E364" s="13">
        <f t="shared" si="15"/>
        <v>1600</v>
      </c>
      <c r="F364" s="13">
        <f aca="true" t="shared" si="16" ref="F364:G366">F365</f>
        <v>1600</v>
      </c>
      <c r="G364" s="13">
        <f t="shared" si="16"/>
        <v>0</v>
      </c>
    </row>
    <row r="365" spans="1:7" ht="129" customHeight="1">
      <c r="A365" s="28" t="s">
        <v>974</v>
      </c>
      <c r="B365" s="10" t="s">
        <v>976</v>
      </c>
      <c r="C365" s="9"/>
      <c r="D365" s="9"/>
      <c r="E365" s="13">
        <f t="shared" si="15"/>
        <v>1600</v>
      </c>
      <c r="F365" s="13">
        <f t="shared" si="16"/>
        <v>1600</v>
      </c>
      <c r="G365" s="13">
        <f t="shared" si="16"/>
        <v>0</v>
      </c>
    </row>
    <row r="366" spans="1:7" ht="32.25" customHeight="1">
      <c r="A366" s="9" t="s">
        <v>60</v>
      </c>
      <c r="B366" s="14" t="s">
        <v>977</v>
      </c>
      <c r="C366" s="9"/>
      <c r="D366" s="9"/>
      <c r="E366" s="5">
        <f t="shared" si="15"/>
        <v>1600</v>
      </c>
      <c r="F366" s="5">
        <f t="shared" si="16"/>
        <v>1600</v>
      </c>
      <c r="G366" s="5">
        <f t="shared" si="16"/>
        <v>0</v>
      </c>
    </row>
    <row r="367" spans="1:7" ht="66.75" customHeight="1">
      <c r="A367" s="9" t="s">
        <v>23</v>
      </c>
      <c r="B367" s="14" t="s">
        <v>977</v>
      </c>
      <c r="C367" s="9" t="s">
        <v>16</v>
      </c>
      <c r="D367" s="9" t="s">
        <v>32</v>
      </c>
      <c r="E367" s="5">
        <f t="shared" si="15"/>
        <v>1600</v>
      </c>
      <c r="F367" s="5">
        <v>1600</v>
      </c>
      <c r="G367" s="5"/>
    </row>
    <row r="368" spans="1:7" ht="60.75" customHeight="1">
      <c r="A368" s="20" t="s">
        <v>78</v>
      </c>
      <c r="B368" s="10" t="s">
        <v>79</v>
      </c>
      <c r="C368" s="10"/>
      <c r="D368" s="10"/>
      <c r="E368" s="13">
        <f t="shared" si="15"/>
        <v>49200</v>
      </c>
      <c r="F368" s="13">
        <f>F369+F378</f>
        <v>41505</v>
      </c>
      <c r="G368" s="13">
        <f>G369+G378</f>
        <v>7695</v>
      </c>
    </row>
    <row r="369" spans="1:7" ht="74.25" customHeight="1">
      <c r="A369" s="10" t="s">
        <v>654</v>
      </c>
      <c r="B369" s="10" t="s">
        <v>80</v>
      </c>
      <c r="C369" s="10"/>
      <c r="D369" s="10"/>
      <c r="E369" s="13">
        <f t="shared" si="15"/>
        <v>43041</v>
      </c>
      <c r="F369" s="13">
        <f>F370+F372+F374+F376</f>
        <v>40889</v>
      </c>
      <c r="G369" s="13">
        <f>G370+G372+G374+G376</f>
        <v>2152</v>
      </c>
    </row>
    <row r="370" spans="1:7" ht="87.75" customHeight="1">
      <c r="A370" s="9" t="s">
        <v>65</v>
      </c>
      <c r="B370" s="9" t="s">
        <v>81</v>
      </c>
      <c r="C370" s="9"/>
      <c r="D370" s="9"/>
      <c r="E370" s="5">
        <f t="shared" si="15"/>
        <v>39828</v>
      </c>
      <c r="F370" s="5">
        <f>F371</f>
        <v>39828</v>
      </c>
      <c r="G370" s="5">
        <f>G371</f>
        <v>0</v>
      </c>
    </row>
    <row r="371" spans="1:7" ht="101.25" customHeight="1">
      <c r="A371" s="9" t="s">
        <v>21</v>
      </c>
      <c r="B371" s="9" t="s">
        <v>81</v>
      </c>
      <c r="C371" s="9" t="s">
        <v>17</v>
      </c>
      <c r="D371" s="9" t="s">
        <v>32</v>
      </c>
      <c r="E371" s="5">
        <f t="shared" si="15"/>
        <v>39828</v>
      </c>
      <c r="F371" s="5">
        <f>40167-339</f>
        <v>39828</v>
      </c>
      <c r="G371" s="5">
        <v>0</v>
      </c>
    </row>
    <row r="372" spans="1:7" ht="62.25" customHeight="1">
      <c r="A372" s="9" t="s">
        <v>861</v>
      </c>
      <c r="B372" s="9" t="s">
        <v>870</v>
      </c>
      <c r="C372" s="9"/>
      <c r="D372" s="9"/>
      <c r="E372" s="5">
        <f t="shared" si="15"/>
        <v>1061</v>
      </c>
      <c r="F372" s="5">
        <f>F373</f>
        <v>0</v>
      </c>
      <c r="G372" s="5">
        <f>G373</f>
        <v>1061</v>
      </c>
    </row>
    <row r="373" spans="1:7" ht="90.75" customHeight="1">
      <c r="A373" s="9" t="s">
        <v>21</v>
      </c>
      <c r="B373" s="9" t="s">
        <v>870</v>
      </c>
      <c r="C373" s="9" t="s">
        <v>17</v>
      </c>
      <c r="D373" s="9" t="s">
        <v>32</v>
      </c>
      <c r="E373" s="5">
        <f t="shared" si="15"/>
        <v>1061</v>
      </c>
      <c r="F373" s="5"/>
      <c r="G373" s="5">
        <v>1061</v>
      </c>
    </row>
    <row r="374" spans="1:7" ht="67.5" customHeight="1">
      <c r="A374" s="9" t="s">
        <v>861</v>
      </c>
      <c r="B374" s="9" t="s">
        <v>871</v>
      </c>
      <c r="C374" s="9"/>
      <c r="D374" s="9"/>
      <c r="E374" s="5">
        <f t="shared" si="15"/>
        <v>1061</v>
      </c>
      <c r="F374" s="5">
        <f>F375</f>
        <v>1061</v>
      </c>
      <c r="G374" s="5">
        <f>G375</f>
        <v>0</v>
      </c>
    </row>
    <row r="375" spans="1:7" ht="88.5" customHeight="1">
      <c r="A375" s="9" t="s">
        <v>21</v>
      </c>
      <c r="B375" s="9" t="s">
        <v>871</v>
      </c>
      <c r="C375" s="9" t="s">
        <v>17</v>
      </c>
      <c r="D375" s="9" t="s">
        <v>32</v>
      </c>
      <c r="E375" s="5">
        <f t="shared" si="15"/>
        <v>1061</v>
      </c>
      <c r="F375" s="5">
        <v>1061</v>
      </c>
      <c r="G375" s="5"/>
    </row>
    <row r="376" spans="1:7" ht="88.5" customHeight="1">
      <c r="A376" s="9" t="s">
        <v>995</v>
      </c>
      <c r="B376" s="9" t="s">
        <v>1006</v>
      </c>
      <c r="C376" s="9"/>
      <c r="D376" s="9"/>
      <c r="E376" s="5">
        <f>F376+G376</f>
        <v>1091</v>
      </c>
      <c r="F376" s="5">
        <f>F377</f>
        <v>0</v>
      </c>
      <c r="G376" s="5">
        <f>G377</f>
        <v>1091</v>
      </c>
    </row>
    <row r="377" spans="1:7" ht="88.5" customHeight="1">
      <c r="A377" s="9" t="s">
        <v>21</v>
      </c>
      <c r="B377" s="9" t="s">
        <v>1006</v>
      </c>
      <c r="C377" s="9" t="s">
        <v>17</v>
      </c>
      <c r="D377" s="9" t="s">
        <v>32</v>
      </c>
      <c r="E377" s="5">
        <f>F377+G377</f>
        <v>1091</v>
      </c>
      <c r="F377" s="5">
        <v>0</v>
      </c>
      <c r="G377" s="5">
        <v>1091</v>
      </c>
    </row>
    <row r="378" spans="1:7" ht="75.75" customHeight="1">
      <c r="A378" s="10" t="s">
        <v>774</v>
      </c>
      <c r="B378" s="10" t="s">
        <v>776</v>
      </c>
      <c r="C378" s="10"/>
      <c r="D378" s="9"/>
      <c r="E378" s="13">
        <f>F378+G378</f>
        <v>6159</v>
      </c>
      <c r="F378" s="13">
        <f>F379</f>
        <v>616</v>
      </c>
      <c r="G378" s="13">
        <f>G379</f>
        <v>5543</v>
      </c>
    </row>
    <row r="379" spans="1:7" ht="137.25" customHeight="1">
      <c r="A379" s="9" t="s">
        <v>775</v>
      </c>
      <c r="B379" s="9" t="s">
        <v>777</v>
      </c>
      <c r="C379" s="9"/>
      <c r="D379" s="9"/>
      <c r="E379" s="5">
        <f>F379+G379</f>
        <v>6159</v>
      </c>
      <c r="F379" s="5">
        <f>F380</f>
        <v>616</v>
      </c>
      <c r="G379" s="5">
        <f>G380</f>
        <v>5543</v>
      </c>
    </row>
    <row r="380" spans="1:7" ht="107.25" customHeight="1">
      <c r="A380" s="9" t="s">
        <v>21</v>
      </c>
      <c r="B380" s="9" t="s">
        <v>777</v>
      </c>
      <c r="C380" s="9" t="s">
        <v>17</v>
      </c>
      <c r="D380" s="9" t="s">
        <v>32</v>
      </c>
      <c r="E380" s="5">
        <f>F380+G380</f>
        <v>6159</v>
      </c>
      <c r="F380" s="5">
        <f>277+339</f>
        <v>616</v>
      </c>
      <c r="G380" s="5">
        <v>5543</v>
      </c>
    </row>
    <row r="381" spans="1:7" ht="72.75" customHeight="1">
      <c r="A381" s="20" t="s">
        <v>82</v>
      </c>
      <c r="B381" s="10" t="s">
        <v>83</v>
      </c>
      <c r="C381" s="10"/>
      <c r="D381" s="10"/>
      <c r="E381" s="13">
        <f t="shared" si="15"/>
        <v>56059</v>
      </c>
      <c r="F381" s="13">
        <f>F382+F386</f>
        <v>51359</v>
      </c>
      <c r="G381" s="13">
        <f>G382+G386</f>
        <v>4700</v>
      </c>
    </row>
    <row r="382" spans="1:7" ht="116.25" customHeight="1">
      <c r="A382" s="20" t="s">
        <v>84</v>
      </c>
      <c r="B382" s="10" t="s">
        <v>85</v>
      </c>
      <c r="C382" s="10"/>
      <c r="D382" s="10"/>
      <c r="E382" s="13">
        <f t="shared" si="15"/>
        <v>6635</v>
      </c>
      <c r="F382" s="13">
        <f>F383</f>
        <v>6635</v>
      </c>
      <c r="G382" s="13">
        <f>G383</f>
        <v>0</v>
      </c>
    </row>
    <row r="383" spans="1:7" ht="63.75" customHeight="1">
      <c r="A383" s="11" t="s">
        <v>86</v>
      </c>
      <c r="B383" s="9" t="s">
        <v>87</v>
      </c>
      <c r="C383" s="9"/>
      <c r="D383" s="9"/>
      <c r="E383" s="5">
        <f t="shared" si="15"/>
        <v>6635</v>
      </c>
      <c r="F383" s="5">
        <f>F384+F385</f>
        <v>6635</v>
      </c>
      <c r="G383" s="5">
        <f>G384+G385</f>
        <v>0</v>
      </c>
    </row>
    <row r="384" spans="1:7" ht="162" customHeight="1">
      <c r="A384" s="11" t="s">
        <v>25</v>
      </c>
      <c r="B384" s="9" t="s">
        <v>87</v>
      </c>
      <c r="C384" s="9" t="s">
        <v>15</v>
      </c>
      <c r="D384" s="9" t="s">
        <v>33</v>
      </c>
      <c r="E384" s="5">
        <f t="shared" si="15"/>
        <v>6587</v>
      </c>
      <c r="F384" s="5">
        <f>6505+82</f>
        <v>6587</v>
      </c>
      <c r="G384" s="5"/>
    </row>
    <row r="385" spans="1:7" ht="63.75" customHeight="1">
      <c r="A385" s="15" t="s">
        <v>23</v>
      </c>
      <c r="B385" s="9" t="s">
        <v>87</v>
      </c>
      <c r="C385" s="9" t="s">
        <v>16</v>
      </c>
      <c r="D385" s="9" t="s">
        <v>33</v>
      </c>
      <c r="E385" s="5">
        <f>F385+G385</f>
        <v>48</v>
      </c>
      <c r="F385" s="5">
        <f>130-82</f>
        <v>48</v>
      </c>
      <c r="G385" s="5"/>
    </row>
    <row r="386" spans="1:7" ht="177.75" customHeight="1">
      <c r="A386" s="26" t="s">
        <v>88</v>
      </c>
      <c r="B386" s="10" t="s">
        <v>89</v>
      </c>
      <c r="C386" s="10"/>
      <c r="D386" s="10"/>
      <c r="E386" s="13">
        <f t="shared" si="15"/>
        <v>49424</v>
      </c>
      <c r="F386" s="13">
        <f>F387+F391</f>
        <v>44724</v>
      </c>
      <c r="G386" s="13">
        <f>G387+G391</f>
        <v>4700</v>
      </c>
    </row>
    <row r="387" spans="1:7" ht="80.25" customHeight="1">
      <c r="A387" s="18" t="s">
        <v>65</v>
      </c>
      <c r="B387" s="9" t="s">
        <v>90</v>
      </c>
      <c r="C387" s="9"/>
      <c r="D387" s="9"/>
      <c r="E387" s="5">
        <f t="shared" si="15"/>
        <v>44724</v>
      </c>
      <c r="F387" s="5">
        <f>F388+F389+F390</f>
        <v>44724</v>
      </c>
      <c r="G387" s="5">
        <f>G388+G389+G390</f>
        <v>0</v>
      </c>
    </row>
    <row r="388" spans="1:7" ht="178.5" customHeight="1">
      <c r="A388" s="11" t="s">
        <v>25</v>
      </c>
      <c r="B388" s="9" t="s">
        <v>90</v>
      </c>
      <c r="C388" s="9" t="s">
        <v>15</v>
      </c>
      <c r="D388" s="9" t="s">
        <v>33</v>
      </c>
      <c r="E388" s="5">
        <f t="shared" si="15"/>
        <v>43371</v>
      </c>
      <c r="F388" s="5">
        <v>43371</v>
      </c>
      <c r="G388" s="5"/>
    </row>
    <row r="389" spans="1:7" ht="63" customHeight="1">
      <c r="A389" s="9" t="s">
        <v>23</v>
      </c>
      <c r="B389" s="9" t="s">
        <v>90</v>
      </c>
      <c r="C389" s="9" t="s">
        <v>16</v>
      </c>
      <c r="D389" s="9" t="s">
        <v>33</v>
      </c>
      <c r="E389" s="5">
        <f t="shared" si="15"/>
        <v>1344</v>
      </c>
      <c r="F389" s="5">
        <v>1344</v>
      </c>
      <c r="G389" s="5"/>
    </row>
    <row r="390" spans="1:7" ht="48" customHeight="1">
      <c r="A390" s="9" t="s">
        <v>22</v>
      </c>
      <c r="B390" s="9" t="s">
        <v>90</v>
      </c>
      <c r="C390" s="9" t="s">
        <v>18</v>
      </c>
      <c r="D390" s="9" t="s">
        <v>33</v>
      </c>
      <c r="E390" s="5">
        <f t="shared" si="15"/>
        <v>9</v>
      </c>
      <c r="F390" s="5">
        <v>9</v>
      </c>
      <c r="G390" s="5"/>
    </row>
    <row r="391" spans="1:7" ht="93" customHeight="1">
      <c r="A391" s="9" t="s">
        <v>995</v>
      </c>
      <c r="B391" s="9" t="s">
        <v>872</v>
      </c>
      <c r="C391" s="9"/>
      <c r="D391" s="9"/>
      <c r="E391" s="5">
        <f t="shared" si="15"/>
        <v>4700</v>
      </c>
      <c r="F391" s="5">
        <f>F392</f>
        <v>0</v>
      </c>
      <c r="G391" s="5">
        <f>G392</f>
        <v>4700</v>
      </c>
    </row>
    <row r="392" spans="1:7" ht="177.75" customHeight="1">
      <c r="A392" s="11" t="s">
        <v>25</v>
      </c>
      <c r="B392" s="9" t="s">
        <v>872</v>
      </c>
      <c r="C392" s="9" t="s">
        <v>15</v>
      </c>
      <c r="D392" s="9" t="s">
        <v>33</v>
      </c>
      <c r="E392" s="5">
        <f t="shared" si="15"/>
        <v>4700</v>
      </c>
      <c r="F392" s="5"/>
      <c r="G392" s="5">
        <v>4700</v>
      </c>
    </row>
    <row r="393" spans="1:7" ht="87" customHeight="1">
      <c r="A393" s="20" t="s">
        <v>877</v>
      </c>
      <c r="B393" s="10" t="s">
        <v>371</v>
      </c>
      <c r="C393" s="10"/>
      <c r="D393" s="10"/>
      <c r="E393" s="13">
        <f aca="true" t="shared" si="17" ref="E393:E412">F393+G393</f>
        <v>104798</v>
      </c>
      <c r="F393" s="13">
        <f>F398+F394</f>
        <v>17839</v>
      </c>
      <c r="G393" s="13">
        <f>G398+G394</f>
        <v>86959</v>
      </c>
    </row>
    <row r="394" spans="1:7" ht="87" customHeight="1">
      <c r="A394" s="20" t="s">
        <v>987</v>
      </c>
      <c r="B394" s="10" t="s">
        <v>989</v>
      </c>
      <c r="C394" s="10"/>
      <c r="D394" s="10"/>
      <c r="E394" s="13">
        <f t="shared" si="17"/>
        <v>11856</v>
      </c>
      <c r="F394" s="13">
        <f aca="true" t="shared" si="18" ref="F394:G396">F395</f>
        <v>11856</v>
      </c>
      <c r="G394" s="13">
        <f t="shared" si="18"/>
        <v>0</v>
      </c>
    </row>
    <row r="395" spans="1:7" ht="140.25" customHeight="1">
      <c r="A395" s="20" t="s">
        <v>988</v>
      </c>
      <c r="B395" s="10" t="s">
        <v>990</v>
      </c>
      <c r="C395" s="10"/>
      <c r="D395" s="10"/>
      <c r="E395" s="13">
        <f t="shared" si="17"/>
        <v>11856</v>
      </c>
      <c r="F395" s="13">
        <f t="shared" si="18"/>
        <v>11856</v>
      </c>
      <c r="G395" s="13">
        <f t="shared" si="18"/>
        <v>0</v>
      </c>
    </row>
    <row r="396" spans="1:7" ht="87" customHeight="1">
      <c r="A396" s="9" t="s">
        <v>991</v>
      </c>
      <c r="B396" s="9" t="s">
        <v>992</v>
      </c>
      <c r="C396" s="9"/>
      <c r="D396" s="9"/>
      <c r="E396" s="5">
        <f t="shared" si="17"/>
        <v>11856</v>
      </c>
      <c r="F396" s="5">
        <f t="shared" si="18"/>
        <v>11856</v>
      </c>
      <c r="G396" s="5">
        <f t="shared" si="18"/>
        <v>0</v>
      </c>
    </row>
    <row r="397" spans="1:7" ht="87" customHeight="1">
      <c r="A397" s="9" t="s">
        <v>24</v>
      </c>
      <c r="B397" s="9" t="s">
        <v>992</v>
      </c>
      <c r="C397" s="9" t="s">
        <v>20</v>
      </c>
      <c r="D397" s="9" t="s">
        <v>4</v>
      </c>
      <c r="E397" s="5">
        <f t="shared" si="17"/>
        <v>11856</v>
      </c>
      <c r="F397" s="5">
        <v>11856</v>
      </c>
      <c r="G397" s="5"/>
    </row>
    <row r="398" spans="1:7" ht="96" customHeight="1">
      <c r="A398" s="20" t="s">
        <v>372</v>
      </c>
      <c r="B398" s="10" t="s">
        <v>373</v>
      </c>
      <c r="C398" s="9"/>
      <c r="D398" s="9"/>
      <c r="E398" s="13">
        <f t="shared" si="17"/>
        <v>92942</v>
      </c>
      <c r="F398" s="13">
        <f>F399+F402+F405</f>
        <v>5983</v>
      </c>
      <c r="G398" s="13">
        <f>G399+G402+G405</f>
        <v>86959</v>
      </c>
    </row>
    <row r="399" spans="1:7" ht="243.75" customHeight="1">
      <c r="A399" s="20" t="s">
        <v>374</v>
      </c>
      <c r="B399" s="10" t="s">
        <v>375</v>
      </c>
      <c r="C399" s="9"/>
      <c r="D399" s="9"/>
      <c r="E399" s="13">
        <f t="shared" si="17"/>
        <v>61031</v>
      </c>
      <c r="F399" s="13">
        <f>F401</f>
        <v>0</v>
      </c>
      <c r="G399" s="13">
        <f>G401</f>
        <v>61031</v>
      </c>
    </row>
    <row r="400" spans="1:7" ht="119.25" customHeight="1">
      <c r="A400" s="11" t="s">
        <v>376</v>
      </c>
      <c r="B400" s="9" t="s">
        <v>1058</v>
      </c>
      <c r="C400" s="9"/>
      <c r="D400" s="9"/>
      <c r="E400" s="5">
        <f t="shared" si="17"/>
        <v>61031</v>
      </c>
      <c r="F400" s="5">
        <f>F401</f>
        <v>0</v>
      </c>
      <c r="G400" s="5">
        <f>G401</f>
        <v>61031</v>
      </c>
    </row>
    <row r="401" spans="1:7" ht="66">
      <c r="A401" s="9" t="s">
        <v>24</v>
      </c>
      <c r="B401" s="9" t="s">
        <v>1058</v>
      </c>
      <c r="C401" s="9" t="s">
        <v>20</v>
      </c>
      <c r="D401" s="9" t="s">
        <v>8</v>
      </c>
      <c r="E401" s="5">
        <f t="shared" si="17"/>
        <v>61031</v>
      </c>
      <c r="F401" s="5"/>
      <c r="G401" s="5">
        <f>30212+30819</f>
        <v>61031</v>
      </c>
    </row>
    <row r="402" spans="1:7" ht="115.5">
      <c r="A402" s="20" t="s">
        <v>377</v>
      </c>
      <c r="B402" s="10" t="s">
        <v>378</v>
      </c>
      <c r="C402" s="9"/>
      <c r="D402" s="9"/>
      <c r="E402" s="13">
        <f t="shared" si="17"/>
        <v>22791</v>
      </c>
      <c r="F402" s="13">
        <f>F403</f>
        <v>5983</v>
      </c>
      <c r="G402" s="13">
        <f>G403</f>
        <v>16808</v>
      </c>
    </row>
    <row r="403" spans="1:252" ht="49.5">
      <c r="A403" s="29" t="s">
        <v>824</v>
      </c>
      <c r="B403" s="9" t="s">
        <v>788</v>
      </c>
      <c r="C403" s="9"/>
      <c r="D403" s="9"/>
      <c r="E403" s="5">
        <f t="shared" si="17"/>
        <v>22791</v>
      </c>
      <c r="F403" s="5">
        <f>F404</f>
        <v>5983</v>
      </c>
      <c r="G403" s="5">
        <f>G404</f>
        <v>16808</v>
      </c>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row>
    <row r="404" spans="1:252" ht="33">
      <c r="A404" s="12" t="s">
        <v>30</v>
      </c>
      <c r="B404" s="9" t="s">
        <v>788</v>
      </c>
      <c r="C404" s="9" t="s">
        <v>19</v>
      </c>
      <c r="D404" s="9" t="s">
        <v>11</v>
      </c>
      <c r="E404" s="5">
        <f t="shared" si="17"/>
        <v>22791</v>
      </c>
      <c r="F404" s="5">
        <f>3933+2050</f>
        <v>5983</v>
      </c>
      <c r="G404" s="5">
        <f>9513+16159-8864</f>
        <v>16808</v>
      </c>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row>
    <row r="405" spans="1:252" ht="247.5">
      <c r="A405" s="8" t="s">
        <v>1065</v>
      </c>
      <c r="B405" s="10" t="s">
        <v>1069</v>
      </c>
      <c r="C405" s="9"/>
      <c r="D405" s="9"/>
      <c r="E405" s="13">
        <f t="shared" si="17"/>
        <v>9120</v>
      </c>
      <c r="F405" s="13">
        <f>F406+F408+F410</f>
        <v>0</v>
      </c>
      <c r="G405" s="13">
        <f>G406+G408+G410</f>
        <v>9120</v>
      </c>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c r="IR405" s="3"/>
    </row>
    <row r="406" spans="1:252" ht="222.75" customHeight="1">
      <c r="A406" s="12" t="s">
        <v>1066</v>
      </c>
      <c r="B406" s="9" t="s">
        <v>1070</v>
      </c>
      <c r="C406" s="9"/>
      <c r="D406" s="9"/>
      <c r="E406" s="5">
        <f t="shared" si="17"/>
        <v>1520</v>
      </c>
      <c r="F406" s="5">
        <f>F407</f>
        <v>0</v>
      </c>
      <c r="G406" s="5">
        <f>G407</f>
        <v>1520</v>
      </c>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c r="IR406" s="3"/>
    </row>
    <row r="407" spans="1:252" ht="39.75" customHeight="1">
      <c r="A407" s="12" t="s">
        <v>30</v>
      </c>
      <c r="B407" s="9" t="s">
        <v>1070</v>
      </c>
      <c r="C407" s="9" t="s">
        <v>19</v>
      </c>
      <c r="D407" s="9" t="s">
        <v>11</v>
      </c>
      <c r="E407" s="5">
        <f t="shared" si="17"/>
        <v>1520</v>
      </c>
      <c r="F407" s="5"/>
      <c r="G407" s="5">
        <v>1520</v>
      </c>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c r="IR407" s="3"/>
    </row>
    <row r="408" spans="1:252" ht="122.25" customHeight="1">
      <c r="A408" s="12" t="s">
        <v>1067</v>
      </c>
      <c r="B408" s="9" t="s">
        <v>1071</v>
      </c>
      <c r="C408" s="9"/>
      <c r="D408" s="9"/>
      <c r="E408" s="5">
        <f t="shared" si="17"/>
        <v>3800</v>
      </c>
      <c r="F408" s="5">
        <f>F409</f>
        <v>0</v>
      </c>
      <c r="G408" s="5">
        <f>G409</f>
        <v>3800</v>
      </c>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c r="IR408" s="3"/>
    </row>
    <row r="409" spans="1:252" ht="45" customHeight="1">
      <c r="A409" s="12" t="s">
        <v>30</v>
      </c>
      <c r="B409" s="9" t="s">
        <v>1071</v>
      </c>
      <c r="C409" s="9" t="s">
        <v>19</v>
      </c>
      <c r="D409" s="9" t="s">
        <v>11</v>
      </c>
      <c r="E409" s="5">
        <f t="shared" si="17"/>
        <v>3800</v>
      </c>
      <c r="F409" s="5"/>
      <c r="G409" s="5">
        <v>3800</v>
      </c>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c r="IR409" s="3"/>
    </row>
    <row r="410" spans="1:252" ht="147.75" customHeight="1">
      <c r="A410" s="12" t="s">
        <v>1068</v>
      </c>
      <c r="B410" s="9" t="s">
        <v>1072</v>
      </c>
      <c r="C410" s="9"/>
      <c r="D410" s="9"/>
      <c r="E410" s="5">
        <f t="shared" si="17"/>
        <v>3800</v>
      </c>
      <c r="F410" s="5">
        <f>F411</f>
        <v>0</v>
      </c>
      <c r="G410" s="5">
        <f>G411</f>
        <v>3800</v>
      </c>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c r="IR410" s="3"/>
    </row>
    <row r="411" spans="1:252" ht="33">
      <c r="A411" s="12" t="s">
        <v>30</v>
      </c>
      <c r="B411" s="9" t="s">
        <v>1072</v>
      </c>
      <c r="C411" s="9" t="s">
        <v>19</v>
      </c>
      <c r="D411" s="9" t="s">
        <v>11</v>
      </c>
      <c r="E411" s="5">
        <f t="shared" si="17"/>
        <v>3800</v>
      </c>
      <c r="F411" s="5"/>
      <c r="G411" s="5">
        <v>3800</v>
      </c>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c r="IR411" s="3"/>
    </row>
    <row r="412" spans="1:252" ht="90" customHeight="1">
      <c r="A412" s="8" t="s">
        <v>878</v>
      </c>
      <c r="B412" s="10" t="s">
        <v>419</v>
      </c>
      <c r="C412" s="9"/>
      <c r="D412" s="9"/>
      <c r="E412" s="13">
        <f t="shared" si="17"/>
        <v>1141290</v>
      </c>
      <c r="F412" s="13">
        <f>F413+F551+F569+F633+F648+F652</f>
        <v>41751</v>
      </c>
      <c r="G412" s="13">
        <f>G413+G551+G569+G633+G648+G652</f>
        <v>1099539</v>
      </c>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c r="IR412" s="3"/>
    </row>
    <row r="413" spans="1:7" ht="83.25" customHeight="1">
      <c r="A413" s="20" t="s">
        <v>420</v>
      </c>
      <c r="B413" s="10" t="s">
        <v>421</v>
      </c>
      <c r="C413" s="9"/>
      <c r="D413" s="9"/>
      <c r="E413" s="13">
        <f aca="true" t="shared" si="19" ref="E413:E430">F413+G413</f>
        <v>903056</v>
      </c>
      <c r="F413" s="13">
        <f>F414+F419+F424+F429+F433+F438+F441+F444+F448+F452+F456+F460+F464+F468+F472+F476+F480+F484+F488+F492+F496+F500+F503+F506+F510+F516+F520+F524+F528+F532+F536+F540+F544+F547</f>
        <v>24998</v>
      </c>
      <c r="G413" s="13">
        <f>G414+G419+G424+G429+G433+G438+G441+G444+G448+G452+G456+G460+G464+G468+G472+G476+G480+G484+G488+G492+G496+G500+G503+G506+G510+G516+G520+G524+G528+G532+G536+G540+G544+G547</f>
        <v>878058</v>
      </c>
    </row>
    <row r="414" spans="1:252" ht="141" customHeight="1">
      <c r="A414" s="20" t="s">
        <v>422</v>
      </c>
      <c r="B414" s="10" t="s">
        <v>423</v>
      </c>
      <c r="C414" s="9"/>
      <c r="D414" s="9"/>
      <c r="E414" s="13">
        <f t="shared" si="19"/>
        <v>1443</v>
      </c>
      <c r="F414" s="13">
        <f>F415+F417</f>
        <v>1443</v>
      </c>
      <c r="G414" s="13">
        <f>G415+G417</f>
        <v>0</v>
      </c>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c r="IR414" s="3"/>
    </row>
    <row r="415" spans="1:7" ht="95.25" customHeight="1">
      <c r="A415" s="12" t="s">
        <v>424</v>
      </c>
      <c r="B415" s="9" t="s">
        <v>425</v>
      </c>
      <c r="C415" s="9"/>
      <c r="D415" s="9"/>
      <c r="E415" s="5">
        <f t="shared" si="19"/>
        <v>1431</v>
      </c>
      <c r="F415" s="5">
        <f>F416</f>
        <v>1431</v>
      </c>
      <c r="G415" s="5">
        <f>G416</f>
        <v>0</v>
      </c>
    </row>
    <row r="416" spans="1:252" ht="39.75" customHeight="1">
      <c r="A416" s="12" t="s">
        <v>30</v>
      </c>
      <c r="B416" s="9" t="s">
        <v>425</v>
      </c>
      <c r="C416" s="9" t="s">
        <v>19</v>
      </c>
      <c r="D416" s="9" t="s">
        <v>11</v>
      </c>
      <c r="E416" s="5">
        <f t="shared" si="19"/>
        <v>1431</v>
      </c>
      <c r="F416" s="5">
        <v>1431</v>
      </c>
      <c r="G416" s="5"/>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c r="IR416" s="3"/>
    </row>
    <row r="417" spans="1:252" ht="57" customHeight="1">
      <c r="A417" s="12" t="s">
        <v>426</v>
      </c>
      <c r="B417" s="9" t="s">
        <v>427</v>
      </c>
      <c r="C417" s="9"/>
      <c r="D417" s="9"/>
      <c r="E417" s="5">
        <f t="shared" si="19"/>
        <v>12</v>
      </c>
      <c r="F417" s="5">
        <f>F418</f>
        <v>12</v>
      </c>
      <c r="G417" s="5">
        <f>G418</f>
        <v>0</v>
      </c>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c r="IR417" s="3"/>
    </row>
    <row r="418" spans="1:7" ht="60" customHeight="1">
      <c r="A418" s="9" t="s">
        <v>23</v>
      </c>
      <c r="B418" s="9" t="s">
        <v>427</v>
      </c>
      <c r="C418" s="9" t="s">
        <v>16</v>
      </c>
      <c r="D418" s="9" t="s">
        <v>11</v>
      </c>
      <c r="E418" s="5">
        <f t="shared" si="19"/>
        <v>12</v>
      </c>
      <c r="F418" s="5">
        <v>12</v>
      </c>
      <c r="G418" s="5"/>
    </row>
    <row r="419" spans="1:7" ht="181.5">
      <c r="A419" s="20" t="s">
        <v>428</v>
      </c>
      <c r="B419" s="10" t="s">
        <v>429</v>
      </c>
      <c r="C419" s="9"/>
      <c r="D419" s="9"/>
      <c r="E419" s="13">
        <f t="shared" si="19"/>
        <v>15014</v>
      </c>
      <c r="F419" s="13">
        <f>F420+F422</f>
        <v>15014</v>
      </c>
      <c r="G419" s="13">
        <f>G420+G422</f>
        <v>0</v>
      </c>
    </row>
    <row r="420" spans="1:7" ht="140.25" customHeight="1">
      <c r="A420" s="12" t="s">
        <v>792</v>
      </c>
      <c r="B420" s="9" t="s">
        <v>430</v>
      </c>
      <c r="C420" s="9"/>
      <c r="D420" s="9"/>
      <c r="E420" s="5">
        <f t="shared" si="19"/>
        <v>14894</v>
      </c>
      <c r="F420" s="5">
        <f>F421</f>
        <v>14894</v>
      </c>
      <c r="G420" s="5">
        <f>G421</f>
        <v>0</v>
      </c>
    </row>
    <row r="421" spans="1:7" ht="48.75" customHeight="1">
      <c r="A421" s="12" t="s">
        <v>30</v>
      </c>
      <c r="B421" s="9" t="s">
        <v>430</v>
      </c>
      <c r="C421" s="9" t="s">
        <v>19</v>
      </c>
      <c r="D421" s="9" t="s">
        <v>431</v>
      </c>
      <c r="E421" s="5">
        <f t="shared" si="19"/>
        <v>14894</v>
      </c>
      <c r="F421" s="5">
        <v>14894</v>
      </c>
      <c r="G421" s="5"/>
    </row>
    <row r="422" spans="1:252" ht="60" customHeight="1">
      <c r="A422" s="12" t="s">
        <v>426</v>
      </c>
      <c r="B422" s="9" t="s">
        <v>432</v>
      </c>
      <c r="C422" s="9"/>
      <c r="D422" s="9"/>
      <c r="E422" s="5">
        <f t="shared" si="19"/>
        <v>120</v>
      </c>
      <c r="F422" s="5">
        <f>F423</f>
        <v>120</v>
      </c>
      <c r="G422" s="5">
        <f>G423</f>
        <v>0</v>
      </c>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c r="IR422" s="3"/>
    </row>
    <row r="423" spans="1:7" ht="60.75" customHeight="1">
      <c r="A423" s="9" t="s">
        <v>23</v>
      </c>
      <c r="B423" s="9" t="s">
        <v>432</v>
      </c>
      <c r="C423" s="9" t="s">
        <v>16</v>
      </c>
      <c r="D423" s="9" t="s">
        <v>431</v>
      </c>
      <c r="E423" s="5">
        <f t="shared" si="19"/>
        <v>120</v>
      </c>
      <c r="F423" s="5">
        <v>120</v>
      </c>
      <c r="G423" s="5"/>
    </row>
    <row r="424" spans="1:7" ht="409.5" customHeight="1">
      <c r="A424" s="30" t="s">
        <v>793</v>
      </c>
      <c r="B424" s="10" t="s">
        <v>433</v>
      </c>
      <c r="C424" s="9"/>
      <c r="D424" s="9"/>
      <c r="E424" s="13">
        <f t="shared" si="19"/>
        <v>451</v>
      </c>
      <c r="F424" s="13">
        <f>F425+F427</f>
        <v>451</v>
      </c>
      <c r="G424" s="13">
        <f>G425+G427</f>
        <v>0</v>
      </c>
    </row>
    <row r="425" spans="1:7" ht="72.75" customHeight="1">
      <c r="A425" s="12" t="s">
        <v>434</v>
      </c>
      <c r="B425" s="9" t="s">
        <v>435</v>
      </c>
      <c r="C425" s="9"/>
      <c r="D425" s="9"/>
      <c r="E425" s="5">
        <f t="shared" si="19"/>
        <v>447</v>
      </c>
      <c r="F425" s="5">
        <f>F426</f>
        <v>447</v>
      </c>
      <c r="G425" s="5">
        <f>G426</f>
        <v>0</v>
      </c>
    </row>
    <row r="426" spans="1:7" ht="42" customHeight="1">
      <c r="A426" s="12" t="s">
        <v>30</v>
      </c>
      <c r="B426" s="9" t="s">
        <v>435</v>
      </c>
      <c r="C426" s="9" t="s">
        <v>19</v>
      </c>
      <c r="D426" s="9" t="s">
        <v>11</v>
      </c>
      <c r="E426" s="5">
        <f t="shared" si="19"/>
        <v>447</v>
      </c>
      <c r="F426" s="5">
        <v>447</v>
      </c>
      <c r="G426" s="5"/>
    </row>
    <row r="427" spans="1:7" ht="57" customHeight="1">
      <c r="A427" s="12" t="s">
        <v>426</v>
      </c>
      <c r="B427" s="9" t="s">
        <v>690</v>
      </c>
      <c r="C427" s="9"/>
      <c r="D427" s="9"/>
      <c r="E427" s="5">
        <f t="shared" si="19"/>
        <v>4</v>
      </c>
      <c r="F427" s="5">
        <f>F428</f>
        <v>4</v>
      </c>
      <c r="G427" s="5">
        <f>G428</f>
        <v>0</v>
      </c>
    </row>
    <row r="428" spans="1:7" ht="57.75" customHeight="1">
      <c r="A428" s="9" t="s">
        <v>23</v>
      </c>
      <c r="B428" s="9" t="s">
        <v>690</v>
      </c>
      <c r="C428" s="9" t="s">
        <v>16</v>
      </c>
      <c r="D428" s="9" t="s">
        <v>11</v>
      </c>
      <c r="E428" s="5">
        <f t="shared" si="19"/>
        <v>4</v>
      </c>
      <c r="F428" s="5">
        <v>4</v>
      </c>
      <c r="G428" s="5"/>
    </row>
    <row r="429" spans="1:7" ht="78" customHeight="1">
      <c r="A429" s="8" t="s">
        <v>436</v>
      </c>
      <c r="B429" s="10" t="s">
        <v>437</v>
      </c>
      <c r="C429" s="9"/>
      <c r="D429" s="9"/>
      <c r="E429" s="13">
        <f t="shared" si="19"/>
        <v>2740</v>
      </c>
      <c r="F429" s="13">
        <f>F430</f>
        <v>2740</v>
      </c>
      <c r="G429" s="13">
        <f>G430</f>
        <v>0</v>
      </c>
    </row>
    <row r="430" spans="1:7" ht="111" customHeight="1">
      <c r="A430" s="12" t="s">
        <v>438</v>
      </c>
      <c r="B430" s="9" t="s">
        <v>439</v>
      </c>
      <c r="C430" s="9"/>
      <c r="D430" s="9"/>
      <c r="E430" s="5">
        <f t="shared" si="19"/>
        <v>2740</v>
      </c>
      <c r="F430" s="5">
        <f>F431+F432</f>
        <v>2740</v>
      </c>
      <c r="G430" s="5">
        <f>G431+G432</f>
        <v>0</v>
      </c>
    </row>
    <row r="431" spans="1:252" ht="59.25" customHeight="1">
      <c r="A431" s="9" t="s">
        <v>23</v>
      </c>
      <c r="B431" s="9" t="s">
        <v>439</v>
      </c>
      <c r="C431" s="9" t="s">
        <v>16</v>
      </c>
      <c r="D431" s="9" t="s">
        <v>11</v>
      </c>
      <c r="E431" s="5">
        <f>F431+G431</f>
        <v>2592</v>
      </c>
      <c r="F431" s="5">
        <v>2592</v>
      </c>
      <c r="G431" s="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row>
    <row r="432" spans="1:252" ht="59.25" customHeight="1">
      <c r="A432" s="12" t="s">
        <v>30</v>
      </c>
      <c r="B432" s="9" t="s">
        <v>439</v>
      </c>
      <c r="C432" s="9" t="s">
        <v>19</v>
      </c>
      <c r="D432" s="9" t="s">
        <v>11</v>
      </c>
      <c r="E432" s="5">
        <f>F432+G432</f>
        <v>148</v>
      </c>
      <c r="F432" s="5">
        <v>148</v>
      </c>
      <c r="G432" s="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row>
    <row r="433" spans="1:7" ht="108" customHeight="1">
      <c r="A433" s="8" t="s">
        <v>441</v>
      </c>
      <c r="B433" s="10" t="s">
        <v>442</v>
      </c>
      <c r="C433" s="9"/>
      <c r="D433" s="9"/>
      <c r="E433" s="13">
        <f aca="true" t="shared" si="20" ref="E433:E491">F433+G433</f>
        <v>30</v>
      </c>
      <c r="F433" s="13">
        <f>F436+F434</f>
        <v>30</v>
      </c>
      <c r="G433" s="13">
        <f>G436+G434</f>
        <v>0</v>
      </c>
    </row>
    <row r="434" spans="1:7" ht="60.75" customHeight="1">
      <c r="A434" s="12" t="s">
        <v>426</v>
      </c>
      <c r="B434" s="9" t="s">
        <v>711</v>
      </c>
      <c r="C434" s="9"/>
      <c r="D434" s="9"/>
      <c r="E434" s="5">
        <f t="shared" si="20"/>
        <v>1</v>
      </c>
      <c r="F434" s="5">
        <f>F435</f>
        <v>1</v>
      </c>
      <c r="G434" s="5">
        <f>G435</f>
        <v>0</v>
      </c>
    </row>
    <row r="435" spans="1:7" ht="55.5" customHeight="1">
      <c r="A435" s="9" t="s">
        <v>23</v>
      </c>
      <c r="B435" s="9" t="s">
        <v>711</v>
      </c>
      <c r="C435" s="9" t="s">
        <v>16</v>
      </c>
      <c r="D435" s="9" t="s">
        <v>11</v>
      </c>
      <c r="E435" s="5">
        <f t="shared" si="20"/>
        <v>1</v>
      </c>
      <c r="F435" s="5">
        <v>1</v>
      </c>
      <c r="G435" s="5"/>
    </row>
    <row r="436" spans="1:7" ht="105.75" customHeight="1">
      <c r="A436" s="12" t="s">
        <v>443</v>
      </c>
      <c r="B436" s="9" t="s">
        <v>444</v>
      </c>
      <c r="C436" s="9"/>
      <c r="D436" s="9"/>
      <c r="E436" s="5">
        <f t="shared" si="20"/>
        <v>29</v>
      </c>
      <c r="F436" s="5">
        <f>F437</f>
        <v>29</v>
      </c>
      <c r="G436" s="5">
        <f>G437</f>
        <v>0</v>
      </c>
    </row>
    <row r="437" spans="1:7" ht="44.25" customHeight="1">
      <c r="A437" s="12" t="s">
        <v>30</v>
      </c>
      <c r="B437" s="9" t="s">
        <v>444</v>
      </c>
      <c r="C437" s="9" t="s">
        <v>19</v>
      </c>
      <c r="D437" s="9" t="s">
        <v>11</v>
      </c>
      <c r="E437" s="5">
        <f t="shared" si="20"/>
        <v>29</v>
      </c>
      <c r="F437" s="5">
        <v>29</v>
      </c>
      <c r="G437" s="5"/>
    </row>
    <row r="438" spans="1:7" ht="406.5" customHeight="1">
      <c r="A438" s="8" t="s">
        <v>445</v>
      </c>
      <c r="B438" s="10" t="s">
        <v>446</v>
      </c>
      <c r="C438" s="9"/>
      <c r="D438" s="9"/>
      <c r="E438" s="13">
        <f t="shared" si="20"/>
        <v>70</v>
      </c>
      <c r="F438" s="13">
        <f>F439</f>
        <v>70</v>
      </c>
      <c r="G438" s="13">
        <f>G439</f>
        <v>0</v>
      </c>
    </row>
    <row r="439" spans="1:7" s="1" customFormat="1" ht="326.25" customHeight="1">
      <c r="A439" s="31" t="s">
        <v>447</v>
      </c>
      <c r="B439" s="9" t="s">
        <v>448</v>
      </c>
      <c r="C439" s="9"/>
      <c r="D439" s="9"/>
      <c r="E439" s="5">
        <f t="shared" si="20"/>
        <v>70</v>
      </c>
      <c r="F439" s="5">
        <f>F440</f>
        <v>70</v>
      </c>
      <c r="G439" s="5">
        <f>G440</f>
        <v>0</v>
      </c>
    </row>
    <row r="440" spans="1:252" ht="38.25" customHeight="1">
      <c r="A440" s="12" t="s">
        <v>30</v>
      </c>
      <c r="B440" s="9" t="s">
        <v>448</v>
      </c>
      <c r="C440" s="9" t="s">
        <v>19</v>
      </c>
      <c r="D440" s="9" t="s">
        <v>11</v>
      </c>
      <c r="E440" s="5">
        <f t="shared" si="20"/>
        <v>70</v>
      </c>
      <c r="F440" s="5">
        <v>70</v>
      </c>
      <c r="G440" s="5"/>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c r="IO440" s="4"/>
      <c r="IP440" s="4"/>
      <c r="IQ440" s="4"/>
      <c r="IR440" s="4"/>
    </row>
    <row r="441" spans="1:252" ht="90" customHeight="1">
      <c r="A441" s="8" t="s">
        <v>449</v>
      </c>
      <c r="B441" s="10" t="s">
        <v>450</v>
      </c>
      <c r="C441" s="9"/>
      <c r="D441" s="9"/>
      <c r="E441" s="13">
        <f t="shared" si="20"/>
        <v>250</v>
      </c>
      <c r="F441" s="13">
        <f>F442</f>
        <v>250</v>
      </c>
      <c r="G441" s="13">
        <f>G442</f>
        <v>0</v>
      </c>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c r="IF441" s="3"/>
      <c r="IG441" s="3"/>
      <c r="IH441" s="3"/>
      <c r="II441" s="3"/>
      <c r="IJ441" s="3"/>
      <c r="IK441" s="3"/>
      <c r="IL441" s="3"/>
      <c r="IM441" s="3"/>
      <c r="IN441" s="3"/>
      <c r="IO441" s="3"/>
      <c r="IP441" s="3"/>
      <c r="IQ441" s="3"/>
      <c r="IR441" s="3"/>
    </row>
    <row r="442" spans="1:7" ht="60" customHeight="1">
      <c r="A442" s="12" t="s">
        <v>451</v>
      </c>
      <c r="B442" s="9" t="s">
        <v>452</v>
      </c>
      <c r="C442" s="9"/>
      <c r="D442" s="9"/>
      <c r="E442" s="5">
        <f t="shared" si="20"/>
        <v>250</v>
      </c>
      <c r="F442" s="5">
        <f>F443</f>
        <v>250</v>
      </c>
      <c r="G442" s="5">
        <f>G443</f>
        <v>0</v>
      </c>
    </row>
    <row r="443" spans="1:252" ht="63" customHeight="1">
      <c r="A443" s="9" t="s">
        <v>23</v>
      </c>
      <c r="B443" s="9" t="s">
        <v>452</v>
      </c>
      <c r="C443" s="9" t="s">
        <v>16</v>
      </c>
      <c r="D443" s="9" t="s">
        <v>11</v>
      </c>
      <c r="E443" s="5">
        <f t="shared" si="20"/>
        <v>250</v>
      </c>
      <c r="F443" s="5">
        <v>250</v>
      </c>
      <c r="G443" s="5"/>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c r="IM443" s="3"/>
      <c r="IN443" s="3"/>
      <c r="IO443" s="3"/>
      <c r="IP443" s="3"/>
      <c r="IQ443" s="3"/>
      <c r="IR443" s="3"/>
    </row>
    <row r="444" spans="1:7" ht="193.5" customHeight="1">
      <c r="A444" s="10" t="s">
        <v>453</v>
      </c>
      <c r="B444" s="10" t="s">
        <v>454</v>
      </c>
      <c r="C444" s="9"/>
      <c r="D444" s="9"/>
      <c r="E444" s="13">
        <f t="shared" si="20"/>
        <v>201729</v>
      </c>
      <c r="F444" s="13">
        <f>F445</f>
        <v>0</v>
      </c>
      <c r="G444" s="13">
        <f>G445</f>
        <v>201729</v>
      </c>
    </row>
    <row r="445" spans="1:7" ht="54" customHeight="1">
      <c r="A445" s="29" t="s">
        <v>771</v>
      </c>
      <c r="B445" s="9" t="s">
        <v>455</v>
      </c>
      <c r="C445" s="9"/>
      <c r="D445" s="9"/>
      <c r="E445" s="5">
        <f t="shared" si="20"/>
        <v>201729</v>
      </c>
      <c r="F445" s="5">
        <f>F446+F447</f>
        <v>0</v>
      </c>
      <c r="G445" s="5">
        <f>G446+G447</f>
        <v>201729</v>
      </c>
    </row>
    <row r="446" spans="1:7" ht="49.5">
      <c r="A446" s="9" t="s">
        <v>23</v>
      </c>
      <c r="B446" s="9" t="s">
        <v>455</v>
      </c>
      <c r="C446" s="9" t="s">
        <v>16</v>
      </c>
      <c r="D446" s="9" t="s">
        <v>11</v>
      </c>
      <c r="E446" s="5">
        <f t="shared" si="20"/>
        <v>2065</v>
      </c>
      <c r="F446" s="5"/>
      <c r="G446" s="5">
        <v>2065</v>
      </c>
    </row>
    <row r="447" spans="1:252" ht="33">
      <c r="A447" s="12" t="s">
        <v>30</v>
      </c>
      <c r="B447" s="9" t="s">
        <v>455</v>
      </c>
      <c r="C447" s="9" t="s">
        <v>19</v>
      </c>
      <c r="D447" s="9" t="s">
        <v>11</v>
      </c>
      <c r="E447" s="5">
        <f t="shared" si="20"/>
        <v>199664</v>
      </c>
      <c r="F447" s="5"/>
      <c r="G447" s="5">
        <v>199664</v>
      </c>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row>
    <row r="448" spans="1:7" ht="125.25" customHeight="1">
      <c r="A448" s="8" t="s">
        <v>456</v>
      </c>
      <c r="B448" s="10" t="s">
        <v>457</v>
      </c>
      <c r="C448" s="9"/>
      <c r="D448" s="9"/>
      <c r="E448" s="13">
        <f t="shared" si="20"/>
        <v>116515</v>
      </c>
      <c r="F448" s="13">
        <f>F449</f>
        <v>0</v>
      </c>
      <c r="G448" s="13">
        <f>G449</f>
        <v>116515</v>
      </c>
    </row>
    <row r="449" spans="1:7" ht="113.25" customHeight="1">
      <c r="A449" s="12" t="s">
        <v>769</v>
      </c>
      <c r="B449" s="9" t="s">
        <v>458</v>
      </c>
      <c r="C449" s="9"/>
      <c r="D449" s="9"/>
      <c r="E449" s="5">
        <f t="shared" si="20"/>
        <v>116515</v>
      </c>
      <c r="F449" s="5">
        <f>F450+F451</f>
        <v>0</v>
      </c>
      <c r="G449" s="5">
        <f>G450+G451</f>
        <v>116515</v>
      </c>
    </row>
    <row r="450" spans="1:7" ht="54" customHeight="1">
      <c r="A450" s="9" t="s">
        <v>23</v>
      </c>
      <c r="B450" s="9" t="s">
        <v>458</v>
      </c>
      <c r="C450" s="9" t="s">
        <v>16</v>
      </c>
      <c r="D450" s="9" t="s">
        <v>11</v>
      </c>
      <c r="E450" s="5">
        <f t="shared" si="20"/>
        <v>1200</v>
      </c>
      <c r="F450" s="5"/>
      <c r="G450" s="5">
        <v>1200</v>
      </c>
    </row>
    <row r="451" spans="1:7" ht="40.5" customHeight="1">
      <c r="A451" s="12" t="s">
        <v>30</v>
      </c>
      <c r="B451" s="9" t="s">
        <v>458</v>
      </c>
      <c r="C451" s="9" t="s">
        <v>19</v>
      </c>
      <c r="D451" s="9" t="s">
        <v>11</v>
      </c>
      <c r="E451" s="5">
        <f t="shared" si="20"/>
        <v>115315</v>
      </c>
      <c r="F451" s="5"/>
      <c r="G451" s="5">
        <v>115315</v>
      </c>
    </row>
    <row r="452" spans="1:7" s="1" customFormat="1" ht="180" customHeight="1">
      <c r="A452" s="8" t="s">
        <v>459</v>
      </c>
      <c r="B452" s="10" t="s">
        <v>460</v>
      </c>
      <c r="C452" s="9"/>
      <c r="D452" s="9"/>
      <c r="E452" s="13">
        <f t="shared" si="20"/>
        <v>6549</v>
      </c>
      <c r="F452" s="13">
        <f>F453</f>
        <v>0</v>
      </c>
      <c r="G452" s="13">
        <f>G453</f>
        <v>6549</v>
      </c>
    </row>
    <row r="453" spans="1:252" s="1" customFormat="1" ht="138.75" customHeight="1">
      <c r="A453" s="11" t="s">
        <v>461</v>
      </c>
      <c r="B453" s="9" t="s">
        <v>462</v>
      </c>
      <c r="C453" s="9"/>
      <c r="D453" s="9"/>
      <c r="E453" s="5">
        <f t="shared" si="20"/>
        <v>6549</v>
      </c>
      <c r="F453" s="5">
        <f>F454+F455</f>
        <v>0</v>
      </c>
      <c r="G453" s="5">
        <f>G454+G455</f>
        <v>6549</v>
      </c>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row>
    <row r="454" spans="1:252" s="1" customFormat="1" ht="65.25" customHeight="1">
      <c r="A454" s="9" t="s">
        <v>23</v>
      </c>
      <c r="B454" s="9" t="s">
        <v>462</v>
      </c>
      <c r="C454" s="9" t="s">
        <v>16</v>
      </c>
      <c r="D454" s="9" t="s">
        <v>11</v>
      </c>
      <c r="E454" s="5">
        <f t="shared" si="20"/>
        <v>69</v>
      </c>
      <c r="F454" s="5"/>
      <c r="G454" s="5">
        <v>69</v>
      </c>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row>
    <row r="455" spans="1:252" s="1" customFormat="1" ht="49.5" customHeight="1">
      <c r="A455" s="12" t="s">
        <v>30</v>
      </c>
      <c r="B455" s="9" t="s">
        <v>462</v>
      </c>
      <c r="C455" s="9" t="s">
        <v>19</v>
      </c>
      <c r="D455" s="9" t="s">
        <v>11</v>
      </c>
      <c r="E455" s="5">
        <f t="shared" si="20"/>
        <v>6480</v>
      </c>
      <c r="F455" s="5"/>
      <c r="G455" s="5">
        <v>6480</v>
      </c>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row>
    <row r="456" spans="1:252" s="1" customFormat="1" ht="126.75" customHeight="1">
      <c r="A456" s="8" t="s">
        <v>463</v>
      </c>
      <c r="B456" s="10" t="s">
        <v>464</v>
      </c>
      <c r="C456" s="9"/>
      <c r="D456" s="9"/>
      <c r="E456" s="13">
        <f t="shared" si="20"/>
        <v>27183</v>
      </c>
      <c r="F456" s="13">
        <f>F457</f>
        <v>0</v>
      </c>
      <c r="G456" s="13">
        <f>G457</f>
        <v>27183</v>
      </c>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row>
    <row r="457" spans="1:7" ht="92.25" customHeight="1">
      <c r="A457" s="12" t="s">
        <v>465</v>
      </c>
      <c r="B457" s="9" t="s">
        <v>466</v>
      </c>
      <c r="C457" s="9"/>
      <c r="D457" s="9"/>
      <c r="E457" s="5">
        <f t="shared" si="20"/>
        <v>27183</v>
      </c>
      <c r="F457" s="5">
        <f>F458+F459</f>
        <v>0</v>
      </c>
      <c r="G457" s="5">
        <f>G458+G459</f>
        <v>27183</v>
      </c>
    </row>
    <row r="458" spans="1:7" ht="57" customHeight="1">
      <c r="A458" s="9" t="s">
        <v>23</v>
      </c>
      <c r="B458" s="9" t="s">
        <v>466</v>
      </c>
      <c r="C458" s="9" t="s">
        <v>16</v>
      </c>
      <c r="D458" s="9" t="s">
        <v>11</v>
      </c>
      <c r="E458" s="5">
        <f t="shared" si="20"/>
        <v>225</v>
      </c>
      <c r="F458" s="5"/>
      <c r="G458" s="5">
        <v>225</v>
      </c>
    </row>
    <row r="459" spans="1:252" ht="42.75" customHeight="1">
      <c r="A459" s="12" t="s">
        <v>30</v>
      </c>
      <c r="B459" s="9" t="s">
        <v>466</v>
      </c>
      <c r="C459" s="9" t="s">
        <v>19</v>
      </c>
      <c r="D459" s="9" t="s">
        <v>11</v>
      </c>
      <c r="E459" s="5">
        <f t="shared" si="20"/>
        <v>26958</v>
      </c>
      <c r="F459" s="5"/>
      <c r="G459" s="5">
        <v>26958</v>
      </c>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row>
    <row r="460" spans="1:7" ht="129" customHeight="1">
      <c r="A460" s="8" t="s">
        <v>467</v>
      </c>
      <c r="B460" s="10" t="s">
        <v>468</v>
      </c>
      <c r="C460" s="9"/>
      <c r="D460" s="9"/>
      <c r="E460" s="13">
        <f t="shared" si="20"/>
        <v>11935</v>
      </c>
      <c r="F460" s="13">
        <f>F461</f>
        <v>0</v>
      </c>
      <c r="G460" s="13">
        <f>G461</f>
        <v>11935</v>
      </c>
    </row>
    <row r="461" spans="1:7" ht="90" customHeight="1">
      <c r="A461" s="32" t="s">
        <v>469</v>
      </c>
      <c r="B461" s="9" t="s">
        <v>470</v>
      </c>
      <c r="C461" s="9"/>
      <c r="D461" s="9"/>
      <c r="E461" s="5">
        <f t="shared" si="20"/>
        <v>11935</v>
      </c>
      <c r="F461" s="5">
        <f>F462+F463</f>
        <v>0</v>
      </c>
      <c r="G461" s="5">
        <f>G462+G463</f>
        <v>11935</v>
      </c>
    </row>
    <row r="462" spans="1:7" ht="57.75" customHeight="1">
      <c r="A462" s="9" t="s">
        <v>23</v>
      </c>
      <c r="B462" s="9" t="s">
        <v>470</v>
      </c>
      <c r="C462" s="9" t="s">
        <v>16</v>
      </c>
      <c r="D462" s="9" t="s">
        <v>11</v>
      </c>
      <c r="E462" s="5">
        <f t="shared" si="20"/>
        <v>99</v>
      </c>
      <c r="F462" s="5"/>
      <c r="G462" s="5">
        <v>99</v>
      </c>
    </row>
    <row r="463" spans="1:7" ht="45" customHeight="1">
      <c r="A463" s="12" t="s">
        <v>30</v>
      </c>
      <c r="B463" s="9" t="s">
        <v>470</v>
      </c>
      <c r="C463" s="9" t="s">
        <v>19</v>
      </c>
      <c r="D463" s="9" t="s">
        <v>11</v>
      </c>
      <c r="E463" s="5">
        <f t="shared" si="20"/>
        <v>11836</v>
      </c>
      <c r="F463" s="5"/>
      <c r="G463" s="5">
        <v>11836</v>
      </c>
    </row>
    <row r="464" spans="1:252" ht="82.5">
      <c r="A464" s="8" t="s">
        <v>471</v>
      </c>
      <c r="B464" s="10" t="s">
        <v>472</v>
      </c>
      <c r="C464" s="9"/>
      <c r="D464" s="9"/>
      <c r="E464" s="13">
        <f t="shared" si="20"/>
        <v>14422</v>
      </c>
      <c r="F464" s="13">
        <f>F465</f>
        <v>0</v>
      </c>
      <c r="G464" s="13">
        <f>G465</f>
        <v>14422</v>
      </c>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row>
    <row r="465" spans="1:252" ht="73.5" customHeight="1">
      <c r="A465" s="12" t="s">
        <v>816</v>
      </c>
      <c r="B465" s="9" t="s">
        <v>473</v>
      </c>
      <c r="C465" s="9"/>
      <c r="D465" s="9"/>
      <c r="E465" s="5">
        <f t="shared" si="20"/>
        <v>14422</v>
      </c>
      <c r="F465" s="5">
        <f>F466+F467</f>
        <v>0</v>
      </c>
      <c r="G465" s="5">
        <f>G466+G467</f>
        <v>14422</v>
      </c>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row>
    <row r="466" spans="1:252" ht="57.75" customHeight="1">
      <c r="A466" s="9" t="s">
        <v>23</v>
      </c>
      <c r="B466" s="9" t="s">
        <v>473</v>
      </c>
      <c r="C466" s="9" t="s">
        <v>16</v>
      </c>
      <c r="D466" s="9" t="s">
        <v>11</v>
      </c>
      <c r="E466" s="5">
        <f t="shared" si="20"/>
        <v>117</v>
      </c>
      <c r="F466" s="5"/>
      <c r="G466" s="5">
        <v>117</v>
      </c>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row>
    <row r="467" spans="1:252" ht="40.5" customHeight="1">
      <c r="A467" s="12" t="s">
        <v>30</v>
      </c>
      <c r="B467" s="9" t="s">
        <v>473</v>
      </c>
      <c r="C467" s="9" t="s">
        <v>19</v>
      </c>
      <c r="D467" s="9" t="s">
        <v>11</v>
      </c>
      <c r="E467" s="5">
        <f t="shared" si="20"/>
        <v>14305</v>
      </c>
      <c r="F467" s="5"/>
      <c r="G467" s="5">
        <v>14305</v>
      </c>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row>
    <row r="468" spans="1:7" ht="160.5" customHeight="1">
      <c r="A468" s="8" t="s">
        <v>474</v>
      </c>
      <c r="B468" s="10" t="s">
        <v>475</v>
      </c>
      <c r="C468" s="9"/>
      <c r="D468" s="9"/>
      <c r="E468" s="13">
        <f t="shared" si="20"/>
        <v>33015</v>
      </c>
      <c r="F468" s="13">
        <f>F469</f>
        <v>0</v>
      </c>
      <c r="G468" s="13">
        <f>G469</f>
        <v>33015</v>
      </c>
    </row>
    <row r="469" spans="1:7" ht="122.25" customHeight="1">
      <c r="A469" s="29" t="s">
        <v>772</v>
      </c>
      <c r="B469" s="9" t="s">
        <v>476</v>
      </c>
      <c r="C469" s="9"/>
      <c r="D469" s="9"/>
      <c r="E469" s="5">
        <f t="shared" si="20"/>
        <v>33015</v>
      </c>
      <c r="F469" s="5">
        <f>F470+F471</f>
        <v>0</v>
      </c>
      <c r="G469" s="5">
        <f>G470+G471</f>
        <v>33015</v>
      </c>
    </row>
    <row r="470" spans="1:7" ht="59.25" customHeight="1">
      <c r="A470" s="9" t="s">
        <v>23</v>
      </c>
      <c r="B470" s="9" t="s">
        <v>476</v>
      </c>
      <c r="C470" s="9" t="s">
        <v>16</v>
      </c>
      <c r="D470" s="9" t="s">
        <v>11</v>
      </c>
      <c r="E470" s="5">
        <f t="shared" si="20"/>
        <v>270</v>
      </c>
      <c r="F470" s="5"/>
      <c r="G470" s="5">
        <f>253+17</f>
        <v>270</v>
      </c>
    </row>
    <row r="471" spans="1:7" ht="42.75" customHeight="1">
      <c r="A471" s="12" t="s">
        <v>30</v>
      </c>
      <c r="B471" s="9" t="s">
        <v>476</v>
      </c>
      <c r="C471" s="9" t="s">
        <v>19</v>
      </c>
      <c r="D471" s="9" t="s">
        <v>11</v>
      </c>
      <c r="E471" s="5">
        <f t="shared" si="20"/>
        <v>32745</v>
      </c>
      <c r="F471" s="5"/>
      <c r="G471" s="5">
        <f>30805+1940</f>
        <v>32745</v>
      </c>
    </row>
    <row r="472" spans="1:7" ht="144" customHeight="1">
      <c r="A472" s="8" t="s">
        <v>477</v>
      </c>
      <c r="B472" s="10" t="s">
        <v>478</v>
      </c>
      <c r="C472" s="9"/>
      <c r="D472" s="9"/>
      <c r="E472" s="13">
        <f t="shared" si="20"/>
        <v>131575</v>
      </c>
      <c r="F472" s="13">
        <f>F473</f>
        <v>0</v>
      </c>
      <c r="G472" s="13">
        <f>G473</f>
        <v>131575</v>
      </c>
    </row>
    <row r="473" spans="1:252" ht="72.75" customHeight="1">
      <c r="A473" s="12" t="s">
        <v>479</v>
      </c>
      <c r="B473" s="9" t="s">
        <v>480</v>
      </c>
      <c r="C473" s="9"/>
      <c r="D473" s="9"/>
      <c r="E473" s="5">
        <f t="shared" si="20"/>
        <v>131575</v>
      </c>
      <c r="F473" s="5">
        <f>F474+F475</f>
        <v>0</v>
      </c>
      <c r="G473" s="5">
        <f>G474+G475</f>
        <v>131575</v>
      </c>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row>
    <row r="474" spans="1:7" ht="57" customHeight="1">
      <c r="A474" s="9" t="s">
        <v>23</v>
      </c>
      <c r="B474" s="9" t="s">
        <v>480</v>
      </c>
      <c r="C474" s="9" t="s">
        <v>16</v>
      </c>
      <c r="D474" s="9" t="s">
        <v>11</v>
      </c>
      <c r="E474" s="5">
        <f t="shared" si="20"/>
        <v>1330</v>
      </c>
      <c r="F474" s="5"/>
      <c r="G474" s="5">
        <v>1330</v>
      </c>
    </row>
    <row r="475" spans="1:7" ht="41.25" customHeight="1">
      <c r="A475" s="12" t="s">
        <v>30</v>
      </c>
      <c r="B475" s="9" t="s">
        <v>480</v>
      </c>
      <c r="C475" s="9" t="s">
        <v>19</v>
      </c>
      <c r="D475" s="9" t="s">
        <v>11</v>
      </c>
      <c r="E475" s="5">
        <f t="shared" si="20"/>
        <v>130245</v>
      </c>
      <c r="F475" s="5"/>
      <c r="G475" s="5">
        <v>130245</v>
      </c>
    </row>
    <row r="476" spans="1:7" ht="108" customHeight="1">
      <c r="A476" s="8" t="s">
        <v>481</v>
      </c>
      <c r="B476" s="10" t="s">
        <v>482</v>
      </c>
      <c r="C476" s="9"/>
      <c r="D476" s="9"/>
      <c r="E476" s="13">
        <f t="shared" si="20"/>
        <v>543</v>
      </c>
      <c r="F476" s="13">
        <f>F477</f>
        <v>0</v>
      </c>
      <c r="G476" s="13">
        <f>G477</f>
        <v>543</v>
      </c>
    </row>
    <row r="477" spans="1:252" ht="57" customHeight="1">
      <c r="A477" s="12" t="s">
        <v>483</v>
      </c>
      <c r="B477" s="9" t="s">
        <v>484</v>
      </c>
      <c r="C477" s="9"/>
      <c r="D477" s="9"/>
      <c r="E477" s="5">
        <f t="shared" si="20"/>
        <v>543</v>
      </c>
      <c r="F477" s="5">
        <f>F478+F479</f>
        <v>0</v>
      </c>
      <c r="G477" s="5">
        <f>G478+G479</f>
        <v>543</v>
      </c>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row>
    <row r="478" spans="1:7" ht="56.25" customHeight="1">
      <c r="A478" s="9" t="s">
        <v>23</v>
      </c>
      <c r="B478" s="9" t="s">
        <v>484</v>
      </c>
      <c r="C478" s="9" t="s">
        <v>16</v>
      </c>
      <c r="D478" s="9" t="s">
        <v>11</v>
      </c>
      <c r="E478" s="5">
        <f t="shared" si="20"/>
        <v>9</v>
      </c>
      <c r="F478" s="5"/>
      <c r="G478" s="5">
        <v>9</v>
      </c>
    </row>
    <row r="479" spans="1:7" ht="45" customHeight="1">
      <c r="A479" s="12" t="s">
        <v>30</v>
      </c>
      <c r="B479" s="9" t="s">
        <v>484</v>
      </c>
      <c r="C479" s="9" t="s">
        <v>19</v>
      </c>
      <c r="D479" s="9" t="s">
        <v>11</v>
      </c>
      <c r="E479" s="5">
        <f t="shared" si="20"/>
        <v>534</v>
      </c>
      <c r="F479" s="5"/>
      <c r="G479" s="5">
        <v>534</v>
      </c>
    </row>
    <row r="480" spans="1:252" ht="123" customHeight="1">
      <c r="A480" s="10" t="s">
        <v>485</v>
      </c>
      <c r="B480" s="10" t="s">
        <v>486</v>
      </c>
      <c r="C480" s="9"/>
      <c r="D480" s="9"/>
      <c r="E480" s="13">
        <f t="shared" si="20"/>
        <v>3230</v>
      </c>
      <c r="F480" s="33">
        <f>F481</f>
        <v>0</v>
      </c>
      <c r="G480" s="33">
        <f>G481</f>
        <v>3230</v>
      </c>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row>
    <row r="481" spans="1:7" ht="63" customHeight="1">
      <c r="A481" s="12" t="s">
        <v>487</v>
      </c>
      <c r="B481" s="9" t="s">
        <v>488</v>
      </c>
      <c r="C481" s="9"/>
      <c r="D481" s="9"/>
      <c r="E481" s="5">
        <f t="shared" si="20"/>
        <v>3230</v>
      </c>
      <c r="F481" s="5">
        <f>F482+F483</f>
        <v>0</v>
      </c>
      <c r="G481" s="5">
        <f>G482+G483</f>
        <v>3230</v>
      </c>
    </row>
    <row r="482" spans="1:252" s="1" customFormat="1" ht="56.25" customHeight="1">
      <c r="A482" s="9" t="s">
        <v>23</v>
      </c>
      <c r="B482" s="9" t="s">
        <v>488</v>
      </c>
      <c r="C482" s="9" t="s">
        <v>16</v>
      </c>
      <c r="D482" s="9" t="s">
        <v>11</v>
      </c>
      <c r="E482" s="5">
        <f t="shared" si="20"/>
        <v>33</v>
      </c>
      <c r="F482" s="5"/>
      <c r="G482" s="5">
        <v>33</v>
      </c>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row>
    <row r="483" spans="1:252" s="1" customFormat="1" ht="45" customHeight="1">
      <c r="A483" s="12" t="s">
        <v>30</v>
      </c>
      <c r="B483" s="9" t="s">
        <v>488</v>
      </c>
      <c r="C483" s="9" t="s">
        <v>19</v>
      </c>
      <c r="D483" s="9" t="s">
        <v>11</v>
      </c>
      <c r="E483" s="5">
        <f t="shared" si="20"/>
        <v>3197</v>
      </c>
      <c r="F483" s="5"/>
      <c r="G483" s="5">
        <v>3197</v>
      </c>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row>
    <row r="484" spans="1:252" s="1" customFormat="1" ht="132">
      <c r="A484" s="8" t="s">
        <v>489</v>
      </c>
      <c r="B484" s="10" t="s">
        <v>490</v>
      </c>
      <c r="C484" s="9"/>
      <c r="D484" s="9"/>
      <c r="E484" s="13">
        <f t="shared" si="20"/>
        <v>20</v>
      </c>
      <c r="F484" s="13">
        <f>F485</f>
        <v>0</v>
      </c>
      <c r="G484" s="13">
        <f>G485</f>
        <v>20</v>
      </c>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row>
    <row r="485" spans="1:252" s="1" customFormat="1" ht="82.5">
      <c r="A485" s="11" t="s">
        <v>491</v>
      </c>
      <c r="B485" s="9" t="s">
        <v>492</v>
      </c>
      <c r="C485" s="9"/>
      <c r="D485" s="9"/>
      <c r="E485" s="5">
        <f t="shared" si="20"/>
        <v>20</v>
      </c>
      <c r="F485" s="5">
        <f>F486+F487</f>
        <v>0</v>
      </c>
      <c r="G485" s="5">
        <f>G486+G487</f>
        <v>20</v>
      </c>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row>
    <row r="486" spans="1:252" s="1" customFormat="1" ht="60" customHeight="1">
      <c r="A486" s="9" t="s">
        <v>23</v>
      </c>
      <c r="B486" s="9" t="s">
        <v>492</v>
      </c>
      <c r="C486" s="9" t="s">
        <v>16</v>
      </c>
      <c r="D486" s="9" t="s">
        <v>11</v>
      </c>
      <c r="E486" s="5">
        <f t="shared" si="20"/>
        <v>1</v>
      </c>
      <c r="F486" s="5"/>
      <c r="G486" s="5">
        <v>1</v>
      </c>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row>
    <row r="487" spans="1:252" s="1" customFormat="1" ht="44.25" customHeight="1">
      <c r="A487" s="12" t="s">
        <v>30</v>
      </c>
      <c r="B487" s="9" t="s">
        <v>492</v>
      </c>
      <c r="C487" s="9" t="s">
        <v>19</v>
      </c>
      <c r="D487" s="9" t="s">
        <v>11</v>
      </c>
      <c r="E487" s="5">
        <f t="shared" si="20"/>
        <v>19</v>
      </c>
      <c r="F487" s="5"/>
      <c r="G487" s="5">
        <v>19</v>
      </c>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row>
    <row r="488" spans="1:252" ht="126" customHeight="1">
      <c r="A488" s="8" t="s">
        <v>493</v>
      </c>
      <c r="B488" s="10" t="s">
        <v>494</v>
      </c>
      <c r="C488" s="9"/>
      <c r="D488" s="9"/>
      <c r="E488" s="13">
        <f t="shared" si="20"/>
        <v>42168</v>
      </c>
      <c r="F488" s="13">
        <f>F489</f>
        <v>0</v>
      </c>
      <c r="G488" s="13">
        <f>G489</f>
        <v>42168</v>
      </c>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row>
    <row r="489" spans="1:252" ht="87.75" customHeight="1">
      <c r="A489" s="12" t="s">
        <v>495</v>
      </c>
      <c r="B489" s="9" t="s">
        <v>496</v>
      </c>
      <c r="C489" s="9"/>
      <c r="D489" s="9"/>
      <c r="E489" s="5">
        <f t="shared" si="20"/>
        <v>42168</v>
      </c>
      <c r="F489" s="5">
        <f>F490+F491</f>
        <v>0</v>
      </c>
      <c r="G489" s="5">
        <f>G490+G491</f>
        <v>42168</v>
      </c>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row>
    <row r="490" spans="1:252" ht="59.25" customHeight="1">
      <c r="A490" s="9" t="s">
        <v>23</v>
      </c>
      <c r="B490" s="9" t="s">
        <v>496</v>
      </c>
      <c r="C490" s="9" t="s">
        <v>16</v>
      </c>
      <c r="D490" s="9" t="s">
        <v>11</v>
      </c>
      <c r="E490" s="5">
        <f t="shared" si="20"/>
        <v>531</v>
      </c>
      <c r="F490" s="5"/>
      <c r="G490" s="5">
        <v>531</v>
      </c>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row>
    <row r="491" spans="1:7" ht="33">
      <c r="A491" s="12" t="s">
        <v>30</v>
      </c>
      <c r="B491" s="9" t="s">
        <v>496</v>
      </c>
      <c r="C491" s="9" t="s">
        <v>19</v>
      </c>
      <c r="D491" s="9" t="s">
        <v>11</v>
      </c>
      <c r="E491" s="5">
        <f t="shared" si="20"/>
        <v>41637</v>
      </c>
      <c r="F491" s="5"/>
      <c r="G491" s="5">
        <v>41637</v>
      </c>
    </row>
    <row r="492" spans="1:7" ht="87" customHeight="1">
      <c r="A492" s="8" t="s">
        <v>497</v>
      </c>
      <c r="B492" s="10" t="s">
        <v>498</v>
      </c>
      <c r="C492" s="9"/>
      <c r="D492" s="9"/>
      <c r="E492" s="13">
        <f aca="true" t="shared" si="21" ref="E492:E510">F492+G492</f>
        <v>47332</v>
      </c>
      <c r="F492" s="13">
        <f>F493</f>
        <v>0</v>
      </c>
      <c r="G492" s="13">
        <f>G493</f>
        <v>47332</v>
      </c>
    </row>
    <row r="493" spans="1:7" ht="55.5" customHeight="1">
      <c r="A493" s="12" t="s">
        <v>499</v>
      </c>
      <c r="B493" s="9" t="s">
        <v>500</v>
      </c>
      <c r="C493" s="9"/>
      <c r="D493" s="9"/>
      <c r="E493" s="5">
        <f t="shared" si="21"/>
        <v>47332</v>
      </c>
      <c r="F493" s="5">
        <f>F494+F495</f>
        <v>0</v>
      </c>
      <c r="G493" s="5">
        <f>G494+G495</f>
        <v>47332</v>
      </c>
    </row>
    <row r="494" spans="1:7" ht="57" customHeight="1">
      <c r="A494" s="9" t="s">
        <v>23</v>
      </c>
      <c r="B494" s="9" t="s">
        <v>500</v>
      </c>
      <c r="C494" s="9" t="s">
        <v>16</v>
      </c>
      <c r="D494" s="9" t="s">
        <v>11</v>
      </c>
      <c r="E494" s="5">
        <f t="shared" si="21"/>
        <v>376</v>
      </c>
      <c r="F494" s="5"/>
      <c r="G494" s="5">
        <v>376</v>
      </c>
    </row>
    <row r="495" spans="1:7" ht="42.75" customHeight="1">
      <c r="A495" s="12" t="s">
        <v>30</v>
      </c>
      <c r="B495" s="9" t="s">
        <v>500</v>
      </c>
      <c r="C495" s="9" t="s">
        <v>19</v>
      </c>
      <c r="D495" s="9" t="s">
        <v>11</v>
      </c>
      <c r="E495" s="5">
        <f t="shared" si="21"/>
        <v>46956</v>
      </c>
      <c r="F495" s="5"/>
      <c r="G495" s="5">
        <v>46956</v>
      </c>
    </row>
    <row r="496" spans="1:252" ht="396">
      <c r="A496" s="8" t="s">
        <v>786</v>
      </c>
      <c r="B496" s="10" t="s">
        <v>501</v>
      </c>
      <c r="C496" s="9"/>
      <c r="D496" s="9"/>
      <c r="E496" s="13">
        <f t="shared" si="21"/>
        <v>745</v>
      </c>
      <c r="F496" s="13">
        <f>F497</f>
        <v>0</v>
      </c>
      <c r="G496" s="13">
        <f>G497</f>
        <v>745</v>
      </c>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row>
    <row r="497" spans="1:7" ht="132">
      <c r="A497" s="12" t="s">
        <v>502</v>
      </c>
      <c r="B497" s="9" t="s">
        <v>503</v>
      </c>
      <c r="C497" s="9"/>
      <c r="D497" s="9"/>
      <c r="E497" s="5">
        <f t="shared" si="21"/>
        <v>745</v>
      </c>
      <c r="F497" s="5">
        <f>F498+F499</f>
        <v>0</v>
      </c>
      <c r="G497" s="5">
        <f>G498+G499</f>
        <v>745</v>
      </c>
    </row>
    <row r="498" spans="1:7" ht="49.5">
      <c r="A498" s="9" t="s">
        <v>23</v>
      </c>
      <c r="B498" s="9" t="s">
        <v>503</v>
      </c>
      <c r="C498" s="9" t="s">
        <v>16</v>
      </c>
      <c r="D498" s="9" t="s">
        <v>11</v>
      </c>
      <c r="E498" s="5">
        <f t="shared" si="21"/>
        <v>6</v>
      </c>
      <c r="F498" s="5"/>
      <c r="G498" s="5">
        <v>6</v>
      </c>
    </row>
    <row r="499" spans="1:252" ht="44.25" customHeight="1">
      <c r="A499" s="12" t="s">
        <v>30</v>
      </c>
      <c r="B499" s="9" t="s">
        <v>503</v>
      </c>
      <c r="C499" s="9" t="s">
        <v>19</v>
      </c>
      <c r="D499" s="9" t="s">
        <v>11</v>
      </c>
      <c r="E499" s="5">
        <f t="shared" si="21"/>
        <v>739</v>
      </c>
      <c r="F499" s="5"/>
      <c r="G499" s="5">
        <v>739</v>
      </c>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row>
    <row r="500" spans="1:252" ht="170.25" customHeight="1">
      <c r="A500" s="8" t="s">
        <v>504</v>
      </c>
      <c r="B500" s="10" t="s">
        <v>505</v>
      </c>
      <c r="C500" s="9"/>
      <c r="D500" s="9"/>
      <c r="E500" s="13">
        <f t="shared" si="21"/>
        <v>6307</v>
      </c>
      <c r="F500" s="13">
        <f>F501</f>
        <v>0</v>
      </c>
      <c r="G500" s="13">
        <f>G501</f>
        <v>6307</v>
      </c>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row>
    <row r="501" spans="1:252" ht="202.5" customHeight="1">
      <c r="A501" s="12" t="s">
        <v>764</v>
      </c>
      <c r="B501" s="9" t="s">
        <v>506</v>
      </c>
      <c r="C501" s="9"/>
      <c r="D501" s="9"/>
      <c r="E501" s="5">
        <f t="shared" si="21"/>
        <v>6307</v>
      </c>
      <c r="F501" s="5">
        <f>F502</f>
        <v>0</v>
      </c>
      <c r="G501" s="5">
        <f>G502</f>
        <v>6307</v>
      </c>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row>
    <row r="502" spans="1:252" ht="45" customHeight="1">
      <c r="A502" s="12" t="s">
        <v>30</v>
      </c>
      <c r="B502" s="9" t="s">
        <v>506</v>
      </c>
      <c r="C502" s="9" t="s">
        <v>19</v>
      </c>
      <c r="D502" s="9" t="s">
        <v>11</v>
      </c>
      <c r="E502" s="5">
        <f t="shared" si="21"/>
        <v>6307</v>
      </c>
      <c r="F502" s="5"/>
      <c r="G502" s="5">
        <v>6307</v>
      </c>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row>
    <row r="503" spans="1:252" ht="190.5" customHeight="1">
      <c r="A503" s="8" t="s">
        <v>507</v>
      </c>
      <c r="B503" s="10" t="s">
        <v>508</v>
      </c>
      <c r="C503" s="9"/>
      <c r="D503" s="9"/>
      <c r="E503" s="13">
        <f t="shared" si="21"/>
        <v>68102</v>
      </c>
      <c r="F503" s="13">
        <f>F504</f>
        <v>0</v>
      </c>
      <c r="G503" s="13">
        <f>G504</f>
        <v>68102</v>
      </c>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row>
    <row r="504" spans="1:7" ht="222" customHeight="1">
      <c r="A504" s="31" t="s">
        <v>765</v>
      </c>
      <c r="B504" s="9" t="s">
        <v>509</v>
      </c>
      <c r="C504" s="9"/>
      <c r="D504" s="9"/>
      <c r="E504" s="5">
        <f t="shared" si="21"/>
        <v>68102</v>
      </c>
      <c r="F504" s="5">
        <f>F505</f>
        <v>0</v>
      </c>
      <c r="G504" s="5">
        <f>G505</f>
        <v>68102</v>
      </c>
    </row>
    <row r="505" spans="1:7" ht="42" customHeight="1">
      <c r="A505" s="12" t="s">
        <v>30</v>
      </c>
      <c r="B505" s="9" t="s">
        <v>509</v>
      </c>
      <c r="C505" s="9" t="s">
        <v>19</v>
      </c>
      <c r="D505" s="9" t="s">
        <v>11</v>
      </c>
      <c r="E505" s="5">
        <f t="shared" si="21"/>
        <v>68102</v>
      </c>
      <c r="F505" s="5"/>
      <c r="G505" s="5">
        <v>68102</v>
      </c>
    </row>
    <row r="506" spans="1:7" ht="247.5">
      <c r="A506" s="8" t="s">
        <v>697</v>
      </c>
      <c r="B506" s="10" t="s">
        <v>510</v>
      </c>
      <c r="C506" s="9"/>
      <c r="D506" s="9"/>
      <c r="E506" s="13">
        <f t="shared" si="21"/>
        <v>75</v>
      </c>
      <c r="F506" s="13">
        <f>A507:F507</f>
        <v>0</v>
      </c>
      <c r="G506" s="13">
        <f>B507:G507</f>
        <v>75</v>
      </c>
    </row>
    <row r="507" spans="1:7" ht="222" customHeight="1">
      <c r="A507" s="29" t="s">
        <v>773</v>
      </c>
      <c r="B507" s="9" t="s">
        <v>511</v>
      </c>
      <c r="C507" s="9"/>
      <c r="D507" s="9"/>
      <c r="E507" s="5">
        <f t="shared" si="21"/>
        <v>75</v>
      </c>
      <c r="F507" s="5">
        <f>F508+F509</f>
        <v>0</v>
      </c>
      <c r="G507" s="5">
        <f>G508+G509</f>
        <v>75</v>
      </c>
    </row>
    <row r="508" spans="1:7" ht="51" customHeight="1">
      <c r="A508" s="9" t="s">
        <v>23</v>
      </c>
      <c r="B508" s="9" t="s">
        <v>511</v>
      </c>
      <c r="C508" s="9" t="s">
        <v>16</v>
      </c>
      <c r="D508" s="9" t="s">
        <v>11</v>
      </c>
      <c r="E508" s="5">
        <f t="shared" si="21"/>
        <v>4</v>
      </c>
      <c r="F508" s="5"/>
      <c r="G508" s="5">
        <v>4</v>
      </c>
    </row>
    <row r="509" spans="1:7" ht="33">
      <c r="A509" s="12" t="s">
        <v>30</v>
      </c>
      <c r="B509" s="9" t="s">
        <v>511</v>
      </c>
      <c r="C509" s="9" t="s">
        <v>19</v>
      </c>
      <c r="D509" s="9" t="s">
        <v>11</v>
      </c>
      <c r="E509" s="5">
        <f t="shared" si="21"/>
        <v>71</v>
      </c>
      <c r="F509" s="5"/>
      <c r="G509" s="5">
        <v>71</v>
      </c>
    </row>
    <row r="510" spans="1:7" ht="195.75" customHeight="1">
      <c r="A510" s="8" t="s">
        <v>512</v>
      </c>
      <c r="B510" s="10" t="s">
        <v>513</v>
      </c>
      <c r="C510" s="9"/>
      <c r="D510" s="9"/>
      <c r="E510" s="13">
        <f t="shared" si="21"/>
        <v>1682</v>
      </c>
      <c r="F510" s="13">
        <f>F511+F513</f>
        <v>0</v>
      </c>
      <c r="G510" s="13">
        <f>G511+G513</f>
        <v>1682</v>
      </c>
    </row>
    <row r="511" spans="1:7" ht="49.5">
      <c r="A511" s="12" t="s">
        <v>514</v>
      </c>
      <c r="B511" s="9" t="s">
        <v>515</v>
      </c>
      <c r="C511" s="9"/>
      <c r="D511" s="9"/>
      <c r="E511" s="5">
        <f>F511+G511</f>
        <v>3</v>
      </c>
      <c r="F511" s="5">
        <f>F512</f>
        <v>0</v>
      </c>
      <c r="G511" s="5">
        <f>G512</f>
        <v>3</v>
      </c>
    </row>
    <row r="512" spans="1:7" ht="64.5" customHeight="1">
      <c r="A512" s="9" t="s">
        <v>23</v>
      </c>
      <c r="B512" s="9" t="s">
        <v>515</v>
      </c>
      <c r="C512" s="9" t="s">
        <v>16</v>
      </c>
      <c r="D512" s="9" t="s">
        <v>39</v>
      </c>
      <c r="E512" s="5">
        <f>F512+G512</f>
        <v>3</v>
      </c>
      <c r="F512" s="5"/>
      <c r="G512" s="5">
        <v>3</v>
      </c>
    </row>
    <row r="513" spans="1:7" ht="57" customHeight="1">
      <c r="A513" s="12" t="s">
        <v>516</v>
      </c>
      <c r="B513" s="9" t="s">
        <v>517</v>
      </c>
      <c r="C513" s="9"/>
      <c r="D513" s="9"/>
      <c r="E513" s="5">
        <f>F513+G513</f>
        <v>1679</v>
      </c>
      <c r="F513" s="5">
        <f>F514+F515</f>
        <v>0</v>
      </c>
      <c r="G513" s="5">
        <f>G514+G515</f>
        <v>1679</v>
      </c>
    </row>
    <row r="514" spans="1:7" ht="49.5">
      <c r="A514" s="9" t="s">
        <v>23</v>
      </c>
      <c r="B514" s="9" t="s">
        <v>517</v>
      </c>
      <c r="C514" s="9" t="s">
        <v>16</v>
      </c>
      <c r="D514" s="9" t="s">
        <v>11</v>
      </c>
      <c r="E514" s="5">
        <f>F514+G514</f>
        <v>30</v>
      </c>
      <c r="F514" s="5"/>
      <c r="G514" s="5">
        <v>30</v>
      </c>
    </row>
    <row r="515" spans="1:7" ht="48" customHeight="1">
      <c r="A515" s="12" t="s">
        <v>30</v>
      </c>
      <c r="B515" s="9" t="s">
        <v>517</v>
      </c>
      <c r="C515" s="9" t="s">
        <v>19</v>
      </c>
      <c r="D515" s="9" t="s">
        <v>11</v>
      </c>
      <c r="E515" s="5">
        <f>F515+G515</f>
        <v>1649</v>
      </c>
      <c r="F515" s="5"/>
      <c r="G515" s="5">
        <v>1649</v>
      </c>
    </row>
    <row r="516" spans="1:7" ht="93.75" customHeight="1">
      <c r="A516" s="8" t="s">
        <v>518</v>
      </c>
      <c r="B516" s="10" t="s">
        <v>519</v>
      </c>
      <c r="C516" s="9"/>
      <c r="D516" s="9"/>
      <c r="E516" s="13">
        <f aca="true" t="shared" si="22" ref="E516:E584">F516+G516</f>
        <v>383</v>
      </c>
      <c r="F516" s="13">
        <f>F517</f>
        <v>0</v>
      </c>
      <c r="G516" s="13">
        <f>G517</f>
        <v>383</v>
      </c>
    </row>
    <row r="517" spans="1:7" ht="72" customHeight="1">
      <c r="A517" s="12" t="s">
        <v>520</v>
      </c>
      <c r="B517" s="9" t="s">
        <v>521</v>
      </c>
      <c r="C517" s="9"/>
      <c r="D517" s="9"/>
      <c r="E517" s="5">
        <f t="shared" si="22"/>
        <v>383</v>
      </c>
      <c r="F517" s="5">
        <f>F518+F519</f>
        <v>0</v>
      </c>
      <c r="G517" s="5">
        <f>G518+G519</f>
        <v>383</v>
      </c>
    </row>
    <row r="518" spans="1:7" ht="63.75" customHeight="1">
      <c r="A518" s="9" t="s">
        <v>23</v>
      </c>
      <c r="B518" s="9" t="s">
        <v>521</v>
      </c>
      <c r="C518" s="9" t="s">
        <v>16</v>
      </c>
      <c r="D518" s="9" t="s">
        <v>11</v>
      </c>
      <c r="E518" s="5">
        <f t="shared" si="22"/>
        <v>4</v>
      </c>
      <c r="F518" s="5"/>
      <c r="G518" s="5">
        <v>4</v>
      </c>
    </row>
    <row r="519" spans="1:7" ht="33">
      <c r="A519" s="12" t="s">
        <v>30</v>
      </c>
      <c r="B519" s="9" t="s">
        <v>521</v>
      </c>
      <c r="C519" s="9" t="s">
        <v>19</v>
      </c>
      <c r="D519" s="9" t="s">
        <v>11</v>
      </c>
      <c r="E519" s="5">
        <f t="shared" si="22"/>
        <v>379</v>
      </c>
      <c r="F519" s="5"/>
      <c r="G519" s="5">
        <v>379</v>
      </c>
    </row>
    <row r="520" spans="1:7" ht="183" customHeight="1">
      <c r="A520" s="8" t="s">
        <v>693</v>
      </c>
      <c r="B520" s="10" t="s">
        <v>522</v>
      </c>
      <c r="C520" s="9"/>
      <c r="D520" s="9"/>
      <c r="E520" s="13">
        <f>F520+G520</f>
        <v>570</v>
      </c>
      <c r="F520" s="13">
        <f>F521</f>
        <v>0</v>
      </c>
      <c r="G520" s="13">
        <f>G521</f>
        <v>570</v>
      </c>
    </row>
    <row r="521" spans="1:7" ht="224.25" customHeight="1">
      <c r="A521" s="12" t="s">
        <v>523</v>
      </c>
      <c r="B521" s="9" t="s">
        <v>524</v>
      </c>
      <c r="C521" s="9"/>
      <c r="D521" s="9"/>
      <c r="E521" s="5">
        <f t="shared" si="22"/>
        <v>570</v>
      </c>
      <c r="F521" s="5">
        <f>F522+F523</f>
        <v>0</v>
      </c>
      <c r="G521" s="5">
        <f>G522+G523</f>
        <v>570</v>
      </c>
    </row>
    <row r="522" spans="1:7" ht="60" customHeight="1">
      <c r="A522" s="9" t="s">
        <v>23</v>
      </c>
      <c r="B522" s="9" t="s">
        <v>524</v>
      </c>
      <c r="C522" s="9" t="s">
        <v>16</v>
      </c>
      <c r="D522" s="9" t="s">
        <v>11</v>
      </c>
      <c r="E522" s="5">
        <f t="shared" si="22"/>
        <v>5</v>
      </c>
      <c r="F522" s="5"/>
      <c r="G522" s="5">
        <v>5</v>
      </c>
    </row>
    <row r="523" spans="1:7" ht="48" customHeight="1">
      <c r="A523" s="12" t="s">
        <v>30</v>
      </c>
      <c r="B523" s="9" t="s">
        <v>524</v>
      </c>
      <c r="C523" s="9" t="s">
        <v>19</v>
      </c>
      <c r="D523" s="9" t="s">
        <v>11</v>
      </c>
      <c r="E523" s="5">
        <f t="shared" si="22"/>
        <v>565</v>
      </c>
      <c r="F523" s="5"/>
      <c r="G523" s="5">
        <v>565</v>
      </c>
    </row>
    <row r="524" spans="1:7" ht="142.5" customHeight="1">
      <c r="A524" s="8" t="s">
        <v>525</v>
      </c>
      <c r="B524" s="10" t="s">
        <v>526</v>
      </c>
      <c r="C524" s="9"/>
      <c r="D524" s="9"/>
      <c r="E524" s="13">
        <f t="shared" si="22"/>
        <v>8653</v>
      </c>
      <c r="F524" s="13">
        <f>F525</f>
        <v>0</v>
      </c>
      <c r="G524" s="13">
        <f>G525</f>
        <v>8653</v>
      </c>
    </row>
    <row r="525" spans="1:7" ht="82.5">
      <c r="A525" s="12" t="s">
        <v>1034</v>
      </c>
      <c r="B525" s="9" t="s">
        <v>527</v>
      </c>
      <c r="C525" s="9"/>
      <c r="D525" s="9"/>
      <c r="E525" s="5">
        <f t="shared" si="22"/>
        <v>8653</v>
      </c>
      <c r="F525" s="5">
        <f>F526+F527</f>
        <v>0</v>
      </c>
      <c r="G525" s="5">
        <f>G526+G527</f>
        <v>8653</v>
      </c>
    </row>
    <row r="526" spans="1:7" ht="62.25" customHeight="1">
      <c r="A526" s="9" t="s">
        <v>23</v>
      </c>
      <c r="B526" s="9" t="s">
        <v>527</v>
      </c>
      <c r="C526" s="9" t="s">
        <v>16</v>
      </c>
      <c r="D526" s="9" t="s">
        <v>11</v>
      </c>
      <c r="E526" s="5">
        <f t="shared" si="22"/>
        <v>69</v>
      </c>
      <c r="F526" s="5"/>
      <c r="G526" s="5">
        <v>69</v>
      </c>
    </row>
    <row r="527" spans="1:7" ht="33">
      <c r="A527" s="12" t="s">
        <v>30</v>
      </c>
      <c r="B527" s="9" t="s">
        <v>527</v>
      </c>
      <c r="C527" s="9" t="s">
        <v>19</v>
      </c>
      <c r="D527" s="9" t="s">
        <v>11</v>
      </c>
      <c r="E527" s="5">
        <f t="shared" si="22"/>
        <v>8584</v>
      </c>
      <c r="F527" s="5"/>
      <c r="G527" s="5">
        <v>8584</v>
      </c>
    </row>
    <row r="528" spans="1:7" ht="130.5" customHeight="1">
      <c r="A528" s="8" t="s">
        <v>529</v>
      </c>
      <c r="B528" s="10" t="s">
        <v>530</v>
      </c>
      <c r="C528" s="9"/>
      <c r="D528" s="9"/>
      <c r="E528" s="13">
        <f t="shared" si="22"/>
        <v>10679</v>
      </c>
      <c r="F528" s="13">
        <f>F529</f>
        <v>0</v>
      </c>
      <c r="G528" s="13">
        <f>G529</f>
        <v>10679</v>
      </c>
    </row>
    <row r="529" spans="1:7" ht="128.25" customHeight="1">
      <c r="A529" s="12" t="s">
        <v>531</v>
      </c>
      <c r="B529" s="9" t="s">
        <v>532</v>
      </c>
      <c r="C529" s="9"/>
      <c r="D529" s="9"/>
      <c r="E529" s="5">
        <f t="shared" si="22"/>
        <v>10679</v>
      </c>
      <c r="F529" s="5">
        <f>F530+F531</f>
        <v>0</v>
      </c>
      <c r="G529" s="5">
        <f>G530+G531</f>
        <v>10679</v>
      </c>
    </row>
    <row r="530" spans="1:7" ht="60" customHeight="1">
      <c r="A530" s="9" t="s">
        <v>23</v>
      </c>
      <c r="B530" s="9" t="s">
        <v>532</v>
      </c>
      <c r="C530" s="9" t="s">
        <v>16</v>
      </c>
      <c r="D530" s="9" t="s">
        <v>8</v>
      </c>
      <c r="E530" s="5">
        <f t="shared" si="22"/>
        <v>85</v>
      </c>
      <c r="F530" s="5"/>
      <c r="G530" s="5">
        <v>85</v>
      </c>
    </row>
    <row r="531" spans="1:7" ht="48.75" customHeight="1">
      <c r="A531" s="12" t="s">
        <v>30</v>
      </c>
      <c r="B531" s="9" t="s">
        <v>532</v>
      </c>
      <c r="C531" s="9" t="s">
        <v>19</v>
      </c>
      <c r="D531" s="9" t="s">
        <v>8</v>
      </c>
      <c r="E531" s="5">
        <f t="shared" si="22"/>
        <v>10594</v>
      </c>
      <c r="F531" s="5"/>
      <c r="G531" s="5">
        <v>10594</v>
      </c>
    </row>
    <row r="532" spans="1:7" ht="82.5">
      <c r="A532" s="8" t="s">
        <v>533</v>
      </c>
      <c r="B532" s="10" t="s">
        <v>534</v>
      </c>
      <c r="C532" s="9"/>
      <c r="D532" s="9"/>
      <c r="E532" s="13">
        <f t="shared" si="22"/>
        <v>16459</v>
      </c>
      <c r="F532" s="13">
        <f>F533</f>
        <v>0</v>
      </c>
      <c r="G532" s="13">
        <f>G533</f>
        <v>16459</v>
      </c>
    </row>
    <row r="533" spans="1:7" ht="118.5" customHeight="1">
      <c r="A533" s="12" t="s">
        <v>535</v>
      </c>
      <c r="B533" s="9" t="s">
        <v>536</v>
      </c>
      <c r="C533" s="9"/>
      <c r="D533" s="9"/>
      <c r="E533" s="5">
        <f t="shared" si="22"/>
        <v>16459</v>
      </c>
      <c r="F533" s="5">
        <f>F534+F535</f>
        <v>0</v>
      </c>
      <c r="G533" s="5">
        <f>G534+G535</f>
        <v>16459</v>
      </c>
    </row>
    <row r="534" spans="1:7" ht="49.5">
      <c r="A534" s="9" t="s">
        <v>23</v>
      </c>
      <c r="B534" s="9" t="s">
        <v>536</v>
      </c>
      <c r="C534" s="9" t="s">
        <v>16</v>
      </c>
      <c r="D534" s="9" t="s">
        <v>11</v>
      </c>
      <c r="E534" s="5">
        <f t="shared" si="22"/>
        <v>163</v>
      </c>
      <c r="F534" s="5"/>
      <c r="G534" s="5">
        <f>131+32</f>
        <v>163</v>
      </c>
    </row>
    <row r="535" spans="1:7" ht="33">
      <c r="A535" s="12" t="s">
        <v>30</v>
      </c>
      <c r="B535" s="9" t="s">
        <v>536</v>
      </c>
      <c r="C535" s="9" t="s">
        <v>19</v>
      </c>
      <c r="D535" s="9" t="s">
        <v>11</v>
      </c>
      <c r="E535" s="5">
        <f t="shared" si="22"/>
        <v>16296</v>
      </c>
      <c r="F535" s="5"/>
      <c r="G535" s="5">
        <f>16328-32</f>
        <v>16296</v>
      </c>
    </row>
    <row r="536" spans="1:7" ht="141" customHeight="1">
      <c r="A536" s="10" t="s">
        <v>537</v>
      </c>
      <c r="B536" s="10" t="s">
        <v>538</v>
      </c>
      <c r="C536" s="9"/>
      <c r="D536" s="9"/>
      <c r="E536" s="13">
        <f t="shared" si="22"/>
        <v>486</v>
      </c>
      <c r="F536" s="13">
        <f>F537</f>
        <v>0</v>
      </c>
      <c r="G536" s="13">
        <f>G537</f>
        <v>486</v>
      </c>
    </row>
    <row r="537" spans="1:7" ht="116.25" customHeight="1">
      <c r="A537" s="12" t="s">
        <v>539</v>
      </c>
      <c r="B537" s="9" t="s">
        <v>540</v>
      </c>
      <c r="C537" s="9"/>
      <c r="D537" s="9"/>
      <c r="E537" s="5">
        <f t="shared" si="22"/>
        <v>486</v>
      </c>
      <c r="F537" s="5">
        <f>F539+F538</f>
        <v>0</v>
      </c>
      <c r="G537" s="5">
        <f>G539+G538</f>
        <v>486</v>
      </c>
    </row>
    <row r="538" spans="1:7" ht="63" customHeight="1">
      <c r="A538" s="9" t="s">
        <v>23</v>
      </c>
      <c r="B538" s="9" t="s">
        <v>540</v>
      </c>
      <c r="C538" s="9" t="s">
        <v>16</v>
      </c>
      <c r="D538" s="9" t="s">
        <v>11</v>
      </c>
      <c r="E538" s="5">
        <f t="shared" si="22"/>
        <v>6</v>
      </c>
      <c r="F538" s="5"/>
      <c r="G538" s="5">
        <f>20-14</f>
        <v>6</v>
      </c>
    </row>
    <row r="539" spans="1:7" ht="45.75" customHeight="1">
      <c r="A539" s="12" t="s">
        <v>30</v>
      </c>
      <c r="B539" s="9" t="s">
        <v>540</v>
      </c>
      <c r="C539" s="9" t="s">
        <v>19</v>
      </c>
      <c r="D539" s="9" t="s">
        <v>11</v>
      </c>
      <c r="E539" s="5">
        <f t="shared" si="22"/>
        <v>480</v>
      </c>
      <c r="F539" s="5"/>
      <c r="G539" s="5">
        <f>2467-1987</f>
        <v>480</v>
      </c>
    </row>
    <row r="540" spans="1:7" ht="185.25" customHeight="1">
      <c r="A540" s="10" t="s">
        <v>714</v>
      </c>
      <c r="B540" s="10" t="s">
        <v>715</v>
      </c>
      <c r="C540" s="9"/>
      <c r="D540" s="10"/>
      <c r="E540" s="13">
        <f>F540+G540</f>
        <v>7387</v>
      </c>
      <c r="F540" s="34">
        <f>F541</f>
        <v>0</v>
      </c>
      <c r="G540" s="34">
        <f>G541</f>
        <v>7387</v>
      </c>
    </row>
    <row r="541" spans="1:7" ht="101.25" customHeight="1">
      <c r="A541" s="9" t="s">
        <v>770</v>
      </c>
      <c r="B541" s="9" t="s">
        <v>746</v>
      </c>
      <c r="C541" s="9"/>
      <c r="D541" s="9"/>
      <c r="E541" s="5">
        <f t="shared" si="22"/>
        <v>7387</v>
      </c>
      <c r="F541" s="16">
        <f>F542+F543</f>
        <v>0</v>
      </c>
      <c r="G541" s="16">
        <f>G542+G543</f>
        <v>7387</v>
      </c>
    </row>
    <row r="542" spans="1:7" ht="52.5" customHeight="1">
      <c r="A542" s="9" t="s">
        <v>23</v>
      </c>
      <c r="B542" s="9" t="s">
        <v>746</v>
      </c>
      <c r="C542" s="9" t="s">
        <v>16</v>
      </c>
      <c r="D542" s="9" t="s">
        <v>11</v>
      </c>
      <c r="E542" s="5">
        <f t="shared" si="22"/>
        <v>124</v>
      </c>
      <c r="F542" s="16"/>
      <c r="G542" s="16">
        <v>124</v>
      </c>
    </row>
    <row r="543" spans="1:7" ht="33">
      <c r="A543" s="12" t="s">
        <v>30</v>
      </c>
      <c r="B543" s="9" t="s">
        <v>746</v>
      </c>
      <c r="C543" s="9" t="s">
        <v>19</v>
      </c>
      <c r="D543" s="9" t="s">
        <v>11</v>
      </c>
      <c r="E543" s="5">
        <f t="shared" si="22"/>
        <v>7263</v>
      </c>
      <c r="F543" s="16"/>
      <c r="G543" s="16">
        <f>2743.3+4519.7</f>
        <v>7263</v>
      </c>
    </row>
    <row r="544" spans="1:7" ht="225" customHeight="1">
      <c r="A544" s="8" t="s">
        <v>747</v>
      </c>
      <c r="B544" s="10" t="s">
        <v>749</v>
      </c>
      <c r="C544" s="9"/>
      <c r="D544" s="9"/>
      <c r="E544" s="13">
        <f t="shared" si="22"/>
        <v>5000</v>
      </c>
      <c r="F544" s="34">
        <f>F545</f>
        <v>5000</v>
      </c>
      <c r="G544" s="34">
        <f>G545</f>
        <v>0</v>
      </c>
    </row>
    <row r="545" spans="1:7" ht="160.5" customHeight="1">
      <c r="A545" s="12" t="s">
        <v>748</v>
      </c>
      <c r="B545" s="9" t="s">
        <v>750</v>
      </c>
      <c r="C545" s="9"/>
      <c r="D545" s="9"/>
      <c r="E545" s="5">
        <f t="shared" si="22"/>
        <v>5000</v>
      </c>
      <c r="F545" s="16">
        <f>F546</f>
        <v>5000</v>
      </c>
      <c r="G545" s="16">
        <f>G546</f>
        <v>0</v>
      </c>
    </row>
    <row r="546" spans="1:7" ht="33">
      <c r="A546" s="12" t="s">
        <v>30</v>
      </c>
      <c r="B546" s="9" t="s">
        <v>750</v>
      </c>
      <c r="C546" s="9" t="s">
        <v>19</v>
      </c>
      <c r="D546" s="9" t="s">
        <v>11</v>
      </c>
      <c r="E546" s="5">
        <f t="shared" si="22"/>
        <v>5000</v>
      </c>
      <c r="F546" s="16">
        <v>5000</v>
      </c>
      <c r="G546" s="16"/>
    </row>
    <row r="547" spans="1:7" ht="72.75" customHeight="1">
      <c r="A547" s="8" t="s">
        <v>1050</v>
      </c>
      <c r="B547" s="10" t="s">
        <v>1052</v>
      </c>
      <c r="C547" s="9"/>
      <c r="D547" s="9"/>
      <c r="E547" s="13">
        <f t="shared" si="22"/>
        <v>120314</v>
      </c>
      <c r="F547" s="13">
        <f>F548</f>
        <v>0</v>
      </c>
      <c r="G547" s="13">
        <f>G548</f>
        <v>120314</v>
      </c>
    </row>
    <row r="548" spans="1:7" ht="115.5">
      <c r="A548" s="11" t="s">
        <v>1051</v>
      </c>
      <c r="B548" s="9" t="s">
        <v>1053</v>
      </c>
      <c r="C548" s="9"/>
      <c r="D548" s="9"/>
      <c r="E548" s="5">
        <f t="shared" si="22"/>
        <v>120314</v>
      </c>
      <c r="F548" s="5">
        <f>F550+F549</f>
        <v>0</v>
      </c>
      <c r="G548" s="5">
        <f>G550+G549</f>
        <v>120314</v>
      </c>
    </row>
    <row r="549" spans="1:7" ht="59.25" customHeight="1">
      <c r="A549" s="9" t="s">
        <v>23</v>
      </c>
      <c r="B549" s="9" t="s">
        <v>1053</v>
      </c>
      <c r="C549" s="9" t="s">
        <v>16</v>
      </c>
      <c r="D549" s="9" t="s">
        <v>8</v>
      </c>
      <c r="E549" s="5">
        <f t="shared" si="22"/>
        <v>1778</v>
      </c>
      <c r="F549" s="5"/>
      <c r="G549" s="5">
        <v>1778</v>
      </c>
    </row>
    <row r="550" spans="1:7" ht="47.25" customHeight="1">
      <c r="A550" s="12" t="s">
        <v>30</v>
      </c>
      <c r="B550" s="9" t="s">
        <v>1053</v>
      </c>
      <c r="C550" s="9" t="s">
        <v>19</v>
      </c>
      <c r="D550" s="9" t="s">
        <v>8</v>
      </c>
      <c r="E550" s="5">
        <f t="shared" si="22"/>
        <v>118536</v>
      </c>
      <c r="F550" s="5"/>
      <c r="G550" s="5">
        <f>24900+93636</f>
        <v>118536</v>
      </c>
    </row>
    <row r="551" spans="1:7" ht="81" customHeight="1">
      <c r="A551" s="20" t="s">
        <v>541</v>
      </c>
      <c r="B551" s="10" t="s">
        <v>542</v>
      </c>
      <c r="C551" s="9"/>
      <c r="D551" s="9"/>
      <c r="E551" s="13">
        <f t="shared" si="22"/>
        <v>75640</v>
      </c>
      <c r="F551" s="13">
        <f>F552+F559+F564</f>
        <v>2647</v>
      </c>
      <c r="G551" s="13">
        <f>G552+G559+G564</f>
        <v>72993</v>
      </c>
    </row>
    <row r="552" spans="1:7" ht="129" customHeight="1">
      <c r="A552" s="20" t="s">
        <v>543</v>
      </c>
      <c r="B552" s="10" t="s">
        <v>544</v>
      </c>
      <c r="C552" s="9"/>
      <c r="D552" s="9"/>
      <c r="E552" s="13">
        <f t="shared" si="22"/>
        <v>2202</v>
      </c>
      <c r="F552" s="13">
        <f>F553+F555+F557</f>
        <v>2202</v>
      </c>
      <c r="G552" s="13">
        <f>G553+G555+G557</f>
        <v>0</v>
      </c>
    </row>
    <row r="553" spans="1:7" ht="56.25" customHeight="1">
      <c r="A553" s="12" t="s">
        <v>451</v>
      </c>
      <c r="B553" s="9" t="s">
        <v>546</v>
      </c>
      <c r="C553" s="9"/>
      <c r="D553" s="9"/>
      <c r="E553" s="5">
        <f t="shared" si="22"/>
        <v>616</v>
      </c>
      <c r="F553" s="5">
        <f>F554</f>
        <v>616</v>
      </c>
      <c r="G553" s="5"/>
    </row>
    <row r="554" spans="1:7" ht="55.5" customHeight="1">
      <c r="A554" s="9" t="s">
        <v>23</v>
      </c>
      <c r="B554" s="9" t="s">
        <v>546</v>
      </c>
      <c r="C554" s="9" t="s">
        <v>16</v>
      </c>
      <c r="D554" s="9" t="s">
        <v>11</v>
      </c>
      <c r="E554" s="5">
        <f t="shared" si="22"/>
        <v>616</v>
      </c>
      <c r="F554" s="5">
        <v>616</v>
      </c>
      <c r="G554" s="5"/>
    </row>
    <row r="555" spans="1:7" ht="123" customHeight="1">
      <c r="A555" s="12" t="s">
        <v>719</v>
      </c>
      <c r="B555" s="9" t="s">
        <v>547</v>
      </c>
      <c r="C555" s="9"/>
      <c r="D555" s="9"/>
      <c r="E555" s="5">
        <f t="shared" si="22"/>
        <v>1573</v>
      </c>
      <c r="F555" s="5">
        <f>F556</f>
        <v>1573</v>
      </c>
      <c r="G555" s="5">
        <f>G556</f>
        <v>0</v>
      </c>
    </row>
    <row r="556" spans="1:7" ht="33">
      <c r="A556" s="12" t="s">
        <v>30</v>
      </c>
      <c r="B556" s="9" t="s">
        <v>547</v>
      </c>
      <c r="C556" s="9" t="s">
        <v>19</v>
      </c>
      <c r="D556" s="9" t="s">
        <v>11</v>
      </c>
      <c r="E556" s="5">
        <f t="shared" si="22"/>
        <v>1573</v>
      </c>
      <c r="F556" s="5">
        <v>1573</v>
      </c>
      <c r="G556" s="5"/>
    </row>
    <row r="557" spans="1:7" ht="57" customHeight="1">
      <c r="A557" s="12" t="s">
        <v>548</v>
      </c>
      <c r="B557" s="9" t="s">
        <v>549</v>
      </c>
      <c r="C557" s="9"/>
      <c r="D557" s="9"/>
      <c r="E557" s="5">
        <f t="shared" si="22"/>
        <v>13</v>
      </c>
      <c r="F557" s="5">
        <f>F558</f>
        <v>13</v>
      </c>
      <c r="G557" s="5">
        <f>G558</f>
        <v>0</v>
      </c>
    </row>
    <row r="558" spans="1:7" ht="54.75" customHeight="1">
      <c r="A558" s="9" t="s">
        <v>23</v>
      </c>
      <c r="B558" s="9" t="s">
        <v>549</v>
      </c>
      <c r="C558" s="9" t="s">
        <v>16</v>
      </c>
      <c r="D558" s="9" t="s">
        <v>11</v>
      </c>
      <c r="E558" s="5">
        <f t="shared" si="22"/>
        <v>13</v>
      </c>
      <c r="F558" s="5">
        <v>13</v>
      </c>
      <c r="G558" s="5"/>
    </row>
    <row r="559" spans="1:7" ht="69" customHeight="1">
      <c r="A559" s="10" t="s">
        <v>550</v>
      </c>
      <c r="B559" s="10" t="s">
        <v>551</v>
      </c>
      <c r="C559" s="9"/>
      <c r="D559" s="9"/>
      <c r="E559" s="13">
        <f t="shared" si="22"/>
        <v>72993</v>
      </c>
      <c r="F559" s="13">
        <f>F560+F562</f>
        <v>0</v>
      </c>
      <c r="G559" s="13">
        <f>G560+G562</f>
        <v>72993</v>
      </c>
    </row>
    <row r="560" spans="1:7" ht="64.5" customHeight="1">
      <c r="A560" s="12" t="s">
        <v>552</v>
      </c>
      <c r="B560" s="9" t="s">
        <v>553</v>
      </c>
      <c r="C560" s="9"/>
      <c r="D560" s="9"/>
      <c r="E560" s="5">
        <f t="shared" si="22"/>
        <v>72858</v>
      </c>
      <c r="F560" s="5">
        <f>F561</f>
        <v>0</v>
      </c>
      <c r="G560" s="5">
        <f>G561</f>
        <v>72858</v>
      </c>
    </row>
    <row r="561" spans="1:7" ht="87.75" customHeight="1">
      <c r="A561" s="9" t="s">
        <v>21</v>
      </c>
      <c r="B561" s="9" t="s">
        <v>553</v>
      </c>
      <c r="C561" s="9" t="s">
        <v>17</v>
      </c>
      <c r="D561" s="9" t="s">
        <v>545</v>
      </c>
      <c r="E561" s="5">
        <f t="shared" si="22"/>
        <v>72858</v>
      </c>
      <c r="F561" s="5"/>
      <c r="G561" s="5">
        <v>72858</v>
      </c>
    </row>
    <row r="562" spans="1:7" ht="131.25" customHeight="1">
      <c r="A562" s="9" t="s">
        <v>751</v>
      </c>
      <c r="B562" s="9" t="s">
        <v>752</v>
      </c>
      <c r="C562" s="9"/>
      <c r="D562" s="9"/>
      <c r="E562" s="5">
        <f t="shared" si="22"/>
        <v>135</v>
      </c>
      <c r="F562" s="5">
        <f>F563</f>
        <v>0</v>
      </c>
      <c r="G562" s="5">
        <f>G563</f>
        <v>135</v>
      </c>
    </row>
    <row r="563" spans="1:7" ht="42.75" customHeight="1">
      <c r="A563" s="12" t="s">
        <v>30</v>
      </c>
      <c r="B563" s="9" t="s">
        <v>752</v>
      </c>
      <c r="C563" s="9" t="s">
        <v>19</v>
      </c>
      <c r="D563" s="9" t="s">
        <v>11</v>
      </c>
      <c r="E563" s="5">
        <f t="shared" si="22"/>
        <v>135</v>
      </c>
      <c r="F563" s="5"/>
      <c r="G563" s="5">
        <v>135</v>
      </c>
    </row>
    <row r="564" spans="1:7" ht="132">
      <c r="A564" s="10" t="s">
        <v>1037</v>
      </c>
      <c r="B564" s="10" t="s">
        <v>554</v>
      </c>
      <c r="C564" s="9"/>
      <c r="D564" s="9"/>
      <c r="E564" s="13">
        <f t="shared" si="22"/>
        <v>445</v>
      </c>
      <c r="F564" s="13">
        <f>F565+F567</f>
        <v>445</v>
      </c>
      <c r="G564" s="13">
        <f>G565+G567</f>
        <v>0</v>
      </c>
    </row>
    <row r="565" spans="1:7" ht="22.5" customHeight="1">
      <c r="A565" s="9" t="s">
        <v>142</v>
      </c>
      <c r="B565" s="9" t="s">
        <v>555</v>
      </c>
      <c r="C565" s="9"/>
      <c r="D565" s="9"/>
      <c r="E565" s="5">
        <f>F565+G565</f>
        <v>224</v>
      </c>
      <c r="F565" s="5">
        <f>F566</f>
        <v>224</v>
      </c>
      <c r="G565" s="5">
        <f>G566</f>
        <v>0</v>
      </c>
    </row>
    <row r="566" spans="1:7" ht="85.5" customHeight="1">
      <c r="A566" s="9" t="s">
        <v>21</v>
      </c>
      <c r="B566" s="9" t="s">
        <v>555</v>
      </c>
      <c r="C566" s="9" t="s">
        <v>17</v>
      </c>
      <c r="D566" s="9" t="s">
        <v>545</v>
      </c>
      <c r="E566" s="5">
        <f>F566+G566</f>
        <v>224</v>
      </c>
      <c r="F566" s="5">
        <v>224</v>
      </c>
      <c r="G566" s="5"/>
    </row>
    <row r="567" spans="1:7" ht="20.25" customHeight="1">
      <c r="A567" s="9" t="s">
        <v>142</v>
      </c>
      <c r="B567" s="9" t="s">
        <v>555</v>
      </c>
      <c r="C567" s="9"/>
      <c r="D567" s="9"/>
      <c r="E567" s="5">
        <f>F567+G567</f>
        <v>221</v>
      </c>
      <c r="F567" s="5">
        <f>F568</f>
        <v>221</v>
      </c>
      <c r="G567" s="5">
        <f>G568</f>
        <v>0</v>
      </c>
    </row>
    <row r="568" spans="1:7" ht="63" customHeight="1">
      <c r="A568" s="9" t="s">
        <v>23</v>
      </c>
      <c r="B568" s="9" t="s">
        <v>555</v>
      </c>
      <c r="C568" s="9" t="s">
        <v>16</v>
      </c>
      <c r="D568" s="9" t="s">
        <v>11</v>
      </c>
      <c r="E568" s="5">
        <f>F568+G568</f>
        <v>221</v>
      </c>
      <c r="F568" s="5">
        <v>221</v>
      </c>
      <c r="G568" s="5"/>
    </row>
    <row r="569" spans="1:7" ht="56.25" customHeight="1">
      <c r="A569" s="8" t="s">
        <v>556</v>
      </c>
      <c r="B569" s="10" t="s">
        <v>557</v>
      </c>
      <c r="C569" s="9"/>
      <c r="D569" s="9"/>
      <c r="E569" s="13">
        <f t="shared" si="22"/>
        <v>110747</v>
      </c>
      <c r="F569" s="13">
        <f>F570+F575+F578+F583+F588+F593+F598+F601+F604+F607+F611+F617+F620+F623+F626+F629+F614</f>
        <v>1961</v>
      </c>
      <c r="G569" s="13">
        <f>G570+G575+G578+G583+G588+G593+G598+G601+G604+G607+G611+G617+G620+G623+G626+G629+G614</f>
        <v>108786</v>
      </c>
    </row>
    <row r="570" spans="1:7" ht="108" customHeight="1">
      <c r="A570" s="8" t="s">
        <v>558</v>
      </c>
      <c r="B570" s="10" t="s">
        <v>559</v>
      </c>
      <c r="C570" s="9"/>
      <c r="D570" s="9"/>
      <c r="E570" s="13">
        <f t="shared" si="22"/>
        <v>202</v>
      </c>
      <c r="F570" s="13">
        <f>F571+F573</f>
        <v>202</v>
      </c>
      <c r="G570" s="13">
        <f>G571+G573</f>
        <v>0</v>
      </c>
    </row>
    <row r="571" spans="1:7" ht="21.75" customHeight="1">
      <c r="A571" s="12" t="s">
        <v>560</v>
      </c>
      <c r="B571" s="9" t="s">
        <v>561</v>
      </c>
      <c r="C571" s="9"/>
      <c r="D571" s="9"/>
      <c r="E571" s="5">
        <f t="shared" si="22"/>
        <v>200</v>
      </c>
      <c r="F571" s="5">
        <f>F572</f>
        <v>200</v>
      </c>
      <c r="G571" s="5">
        <f>G572</f>
        <v>0</v>
      </c>
    </row>
    <row r="572" spans="1:7" ht="45" customHeight="1">
      <c r="A572" s="12" t="s">
        <v>30</v>
      </c>
      <c r="B572" s="9" t="s">
        <v>561</v>
      </c>
      <c r="C572" s="9" t="s">
        <v>19</v>
      </c>
      <c r="D572" s="9" t="s">
        <v>11</v>
      </c>
      <c r="E572" s="5">
        <f t="shared" si="22"/>
        <v>200</v>
      </c>
      <c r="F572" s="5">
        <v>200</v>
      </c>
      <c r="G572" s="5"/>
    </row>
    <row r="573" spans="1:7" ht="49.5">
      <c r="A573" s="12" t="s">
        <v>426</v>
      </c>
      <c r="B573" s="9" t="s">
        <v>562</v>
      </c>
      <c r="C573" s="9"/>
      <c r="D573" s="9"/>
      <c r="E573" s="5">
        <f t="shared" si="22"/>
        <v>2</v>
      </c>
      <c r="F573" s="5">
        <f>F574</f>
        <v>2</v>
      </c>
      <c r="G573" s="5">
        <f>G574</f>
        <v>0</v>
      </c>
    </row>
    <row r="574" spans="1:7" ht="54.75" customHeight="1">
      <c r="A574" s="9" t="s">
        <v>23</v>
      </c>
      <c r="B574" s="9" t="s">
        <v>562</v>
      </c>
      <c r="C574" s="9" t="s">
        <v>16</v>
      </c>
      <c r="D574" s="9" t="s">
        <v>11</v>
      </c>
      <c r="E574" s="5">
        <f t="shared" si="22"/>
        <v>2</v>
      </c>
      <c r="F574" s="5">
        <v>2</v>
      </c>
      <c r="G574" s="5"/>
    </row>
    <row r="575" spans="1:7" ht="57.75" customHeight="1">
      <c r="A575" s="8" t="s">
        <v>563</v>
      </c>
      <c r="B575" s="10" t="s">
        <v>564</v>
      </c>
      <c r="C575" s="9"/>
      <c r="D575" s="9"/>
      <c r="E575" s="13">
        <f t="shared" si="22"/>
        <v>6</v>
      </c>
      <c r="F575" s="13">
        <f>F576</f>
        <v>6</v>
      </c>
      <c r="G575" s="13">
        <f>G576</f>
        <v>0</v>
      </c>
    </row>
    <row r="576" spans="1:7" ht="49.5">
      <c r="A576" s="12" t="s">
        <v>451</v>
      </c>
      <c r="B576" s="9" t="s">
        <v>565</v>
      </c>
      <c r="C576" s="9"/>
      <c r="D576" s="9"/>
      <c r="E576" s="5">
        <f t="shared" si="22"/>
        <v>6</v>
      </c>
      <c r="F576" s="5">
        <f>F577</f>
        <v>6</v>
      </c>
      <c r="G576" s="5">
        <f>G577</f>
        <v>0</v>
      </c>
    </row>
    <row r="577" spans="1:7" ht="56.25" customHeight="1">
      <c r="A577" s="9" t="s">
        <v>23</v>
      </c>
      <c r="B577" s="9" t="s">
        <v>565</v>
      </c>
      <c r="C577" s="9" t="s">
        <v>16</v>
      </c>
      <c r="D577" s="9" t="s">
        <v>11</v>
      </c>
      <c r="E577" s="5">
        <f t="shared" si="22"/>
        <v>6</v>
      </c>
      <c r="F577" s="5">
        <v>6</v>
      </c>
      <c r="G577" s="5"/>
    </row>
    <row r="578" spans="1:7" ht="198">
      <c r="A578" s="8" t="s">
        <v>817</v>
      </c>
      <c r="B578" s="10" t="s">
        <v>566</v>
      </c>
      <c r="C578" s="9"/>
      <c r="D578" s="9"/>
      <c r="E578" s="13">
        <f t="shared" si="22"/>
        <v>202</v>
      </c>
      <c r="F578" s="13">
        <f>F579+F581</f>
        <v>202</v>
      </c>
      <c r="G578" s="13">
        <f>G579+G581</f>
        <v>0</v>
      </c>
    </row>
    <row r="579" spans="1:7" ht="21.75" customHeight="1">
      <c r="A579" s="12" t="s">
        <v>560</v>
      </c>
      <c r="B579" s="9" t="s">
        <v>567</v>
      </c>
      <c r="C579" s="9"/>
      <c r="D579" s="9"/>
      <c r="E579" s="5">
        <f t="shared" si="22"/>
        <v>200</v>
      </c>
      <c r="F579" s="5">
        <f>F580</f>
        <v>200</v>
      </c>
      <c r="G579" s="5">
        <f>G580</f>
        <v>0</v>
      </c>
    </row>
    <row r="580" spans="1:7" ht="44.25" customHeight="1">
      <c r="A580" s="12" t="s">
        <v>30</v>
      </c>
      <c r="B580" s="9" t="s">
        <v>567</v>
      </c>
      <c r="C580" s="9" t="s">
        <v>19</v>
      </c>
      <c r="D580" s="9" t="s">
        <v>11</v>
      </c>
      <c r="E580" s="5">
        <f t="shared" si="22"/>
        <v>200</v>
      </c>
      <c r="F580" s="5">
        <v>200</v>
      </c>
      <c r="G580" s="5"/>
    </row>
    <row r="581" spans="1:7" ht="60" customHeight="1">
      <c r="A581" s="12" t="s">
        <v>426</v>
      </c>
      <c r="B581" s="9" t="s">
        <v>568</v>
      </c>
      <c r="C581" s="9"/>
      <c r="D581" s="9"/>
      <c r="E581" s="5">
        <f t="shared" si="22"/>
        <v>2</v>
      </c>
      <c r="F581" s="5">
        <f>F582</f>
        <v>2</v>
      </c>
      <c r="G581" s="5">
        <f>G582</f>
        <v>0</v>
      </c>
    </row>
    <row r="582" spans="1:7" ht="54" customHeight="1">
      <c r="A582" s="9" t="s">
        <v>23</v>
      </c>
      <c r="B582" s="9" t="s">
        <v>568</v>
      </c>
      <c r="C582" s="9" t="s">
        <v>16</v>
      </c>
      <c r="D582" s="9" t="s">
        <v>11</v>
      </c>
      <c r="E582" s="5">
        <f t="shared" si="22"/>
        <v>2</v>
      </c>
      <c r="F582" s="5">
        <v>2</v>
      </c>
      <c r="G582" s="5"/>
    </row>
    <row r="583" spans="1:7" ht="138" customHeight="1">
      <c r="A583" s="8" t="s">
        <v>794</v>
      </c>
      <c r="B583" s="10" t="s">
        <v>569</v>
      </c>
      <c r="C583" s="9"/>
      <c r="D583" s="9"/>
      <c r="E583" s="13">
        <f t="shared" si="22"/>
        <v>202</v>
      </c>
      <c r="F583" s="13">
        <f>F584+F586</f>
        <v>202</v>
      </c>
      <c r="G583" s="13">
        <f>G584+G586</f>
        <v>0</v>
      </c>
    </row>
    <row r="584" spans="1:7" ht="23.25" customHeight="1">
      <c r="A584" s="12" t="s">
        <v>560</v>
      </c>
      <c r="B584" s="9" t="s">
        <v>570</v>
      </c>
      <c r="C584" s="9"/>
      <c r="D584" s="9"/>
      <c r="E584" s="5">
        <f t="shared" si="22"/>
        <v>200</v>
      </c>
      <c r="F584" s="5">
        <f>F585</f>
        <v>200</v>
      </c>
      <c r="G584" s="5">
        <f>G585</f>
        <v>0</v>
      </c>
    </row>
    <row r="585" spans="1:7" ht="36.75" customHeight="1">
      <c r="A585" s="12" t="s">
        <v>30</v>
      </c>
      <c r="B585" s="9" t="s">
        <v>570</v>
      </c>
      <c r="C585" s="9" t="s">
        <v>19</v>
      </c>
      <c r="D585" s="9" t="s">
        <v>11</v>
      </c>
      <c r="E585" s="5">
        <f aca="true" t="shared" si="23" ref="E585:E653">F585+G585</f>
        <v>200</v>
      </c>
      <c r="F585" s="5">
        <v>200</v>
      </c>
      <c r="G585" s="5"/>
    </row>
    <row r="586" spans="1:7" ht="52.5" customHeight="1">
      <c r="A586" s="12" t="s">
        <v>426</v>
      </c>
      <c r="B586" s="9" t="s">
        <v>571</v>
      </c>
      <c r="C586" s="9"/>
      <c r="D586" s="9"/>
      <c r="E586" s="5">
        <f t="shared" si="23"/>
        <v>2</v>
      </c>
      <c r="F586" s="5">
        <f>F587</f>
        <v>2</v>
      </c>
      <c r="G586" s="5">
        <f>G587</f>
        <v>0</v>
      </c>
    </row>
    <row r="587" spans="1:7" ht="52.5" customHeight="1">
      <c r="A587" s="9" t="s">
        <v>23</v>
      </c>
      <c r="B587" s="9" t="s">
        <v>571</v>
      </c>
      <c r="C587" s="9" t="s">
        <v>16</v>
      </c>
      <c r="D587" s="9" t="s">
        <v>11</v>
      </c>
      <c r="E587" s="5">
        <f t="shared" si="23"/>
        <v>2</v>
      </c>
      <c r="F587" s="5">
        <v>2</v>
      </c>
      <c r="G587" s="5"/>
    </row>
    <row r="588" spans="1:7" ht="183" customHeight="1">
      <c r="A588" s="8" t="s">
        <v>821</v>
      </c>
      <c r="B588" s="10" t="s">
        <v>572</v>
      </c>
      <c r="C588" s="9"/>
      <c r="D588" s="9"/>
      <c r="E588" s="13">
        <f t="shared" si="23"/>
        <v>31</v>
      </c>
      <c r="F588" s="13">
        <f>F591+F589</f>
        <v>31</v>
      </c>
      <c r="G588" s="13">
        <f>G591+G589</f>
        <v>0</v>
      </c>
    </row>
    <row r="589" spans="1:7" ht="53.25" customHeight="1">
      <c r="A589" s="12" t="s">
        <v>426</v>
      </c>
      <c r="B589" s="9" t="s">
        <v>712</v>
      </c>
      <c r="C589" s="9"/>
      <c r="D589" s="9"/>
      <c r="E589" s="5">
        <f t="shared" si="23"/>
        <v>1</v>
      </c>
      <c r="F589" s="5">
        <f>F590</f>
        <v>1</v>
      </c>
      <c r="G589" s="5">
        <f>G590</f>
        <v>0</v>
      </c>
    </row>
    <row r="590" spans="1:7" ht="63.75" customHeight="1">
      <c r="A590" s="9" t="s">
        <v>23</v>
      </c>
      <c r="B590" s="9" t="s">
        <v>712</v>
      </c>
      <c r="C590" s="9" t="s">
        <v>16</v>
      </c>
      <c r="D590" s="9" t="s">
        <v>11</v>
      </c>
      <c r="E590" s="5">
        <f t="shared" si="23"/>
        <v>1</v>
      </c>
      <c r="F590" s="5">
        <v>1</v>
      </c>
      <c r="G590" s="5"/>
    </row>
    <row r="591" spans="1:7" ht="33.75" customHeight="1">
      <c r="A591" s="12" t="s">
        <v>560</v>
      </c>
      <c r="B591" s="9" t="s">
        <v>573</v>
      </c>
      <c r="C591" s="9"/>
      <c r="D591" s="9"/>
      <c r="E591" s="5">
        <f t="shared" si="23"/>
        <v>30</v>
      </c>
      <c r="F591" s="5">
        <f>F592</f>
        <v>30</v>
      </c>
      <c r="G591" s="5">
        <f>G592</f>
        <v>0</v>
      </c>
    </row>
    <row r="592" spans="1:7" ht="43.5" customHeight="1">
      <c r="A592" s="12" t="s">
        <v>30</v>
      </c>
      <c r="B592" s="9" t="s">
        <v>573</v>
      </c>
      <c r="C592" s="9" t="s">
        <v>19</v>
      </c>
      <c r="D592" s="9" t="s">
        <v>11</v>
      </c>
      <c r="E592" s="5">
        <f t="shared" si="23"/>
        <v>30</v>
      </c>
      <c r="F592" s="5">
        <v>30</v>
      </c>
      <c r="G592" s="5"/>
    </row>
    <row r="593" spans="1:7" ht="276" customHeight="1">
      <c r="A593" s="8" t="s">
        <v>822</v>
      </c>
      <c r="B593" s="10" t="s">
        <v>574</v>
      </c>
      <c r="C593" s="9"/>
      <c r="D593" s="9"/>
      <c r="E593" s="13">
        <f t="shared" si="23"/>
        <v>871</v>
      </c>
      <c r="F593" s="13">
        <f>F596+F594</f>
        <v>871</v>
      </c>
      <c r="G593" s="13">
        <f>G596+G594</f>
        <v>0</v>
      </c>
    </row>
    <row r="594" spans="1:7" ht="64.5" customHeight="1">
      <c r="A594" s="12" t="s">
        <v>426</v>
      </c>
      <c r="B594" s="9" t="s">
        <v>849</v>
      </c>
      <c r="C594" s="9"/>
      <c r="D594" s="9"/>
      <c r="E594" s="5">
        <f t="shared" si="23"/>
        <v>7</v>
      </c>
      <c r="F594" s="5">
        <f>F595</f>
        <v>7</v>
      </c>
      <c r="G594" s="5">
        <f>G595</f>
        <v>0</v>
      </c>
    </row>
    <row r="595" spans="1:7" ht="70.5" customHeight="1">
      <c r="A595" s="9" t="s">
        <v>23</v>
      </c>
      <c r="B595" s="9" t="s">
        <v>849</v>
      </c>
      <c r="C595" s="9" t="s">
        <v>16</v>
      </c>
      <c r="D595" s="9" t="s">
        <v>11</v>
      </c>
      <c r="E595" s="5">
        <f t="shared" si="23"/>
        <v>7</v>
      </c>
      <c r="F595" s="13">
        <v>7</v>
      </c>
      <c r="G595" s="13"/>
    </row>
    <row r="596" spans="1:7" ht="23.25" customHeight="1">
      <c r="A596" s="12" t="s">
        <v>560</v>
      </c>
      <c r="B596" s="9" t="s">
        <v>575</v>
      </c>
      <c r="C596" s="9"/>
      <c r="D596" s="9"/>
      <c r="E596" s="5">
        <f t="shared" si="23"/>
        <v>864</v>
      </c>
      <c r="F596" s="5">
        <f>F597</f>
        <v>864</v>
      </c>
      <c r="G596" s="5">
        <f>G597</f>
        <v>0</v>
      </c>
    </row>
    <row r="597" spans="1:7" ht="34.5" customHeight="1">
      <c r="A597" s="12" t="s">
        <v>30</v>
      </c>
      <c r="B597" s="9" t="s">
        <v>575</v>
      </c>
      <c r="C597" s="9" t="s">
        <v>19</v>
      </c>
      <c r="D597" s="9" t="s">
        <v>11</v>
      </c>
      <c r="E597" s="5">
        <f t="shared" si="23"/>
        <v>864</v>
      </c>
      <c r="F597" s="5">
        <v>864</v>
      </c>
      <c r="G597" s="5"/>
    </row>
    <row r="598" spans="1:7" ht="153" customHeight="1">
      <c r="A598" s="8" t="s">
        <v>818</v>
      </c>
      <c r="B598" s="10" t="s">
        <v>576</v>
      </c>
      <c r="C598" s="9"/>
      <c r="D598" s="9"/>
      <c r="E598" s="13">
        <f t="shared" si="23"/>
        <v>3870</v>
      </c>
      <c r="F598" s="13">
        <f>F599</f>
        <v>0</v>
      </c>
      <c r="G598" s="13">
        <f>G599</f>
        <v>3870</v>
      </c>
    </row>
    <row r="599" spans="1:7" ht="85.5" customHeight="1">
      <c r="A599" s="12" t="s">
        <v>762</v>
      </c>
      <c r="B599" s="9" t="s">
        <v>577</v>
      </c>
      <c r="C599" s="9"/>
      <c r="D599" s="9"/>
      <c r="E599" s="5">
        <f t="shared" si="23"/>
        <v>3870</v>
      </c>
      <c r="F599" s="5">
        <f>F600</f>
        <v>0</v>
      </c>
      <c r="G599" s="5">
        <f>G600</f>
        <v>3870</v>
      </c>
    </row>
    <row r="600" spans="1:7" ht="60" customHeight="1">
      <c r="A600" s="12" t="s">
        <v>30</v>
      </c>
      <c r="B600" s="9" t="s">
        <v>577</v>
      </c>
      <c r="C600" s="9" t="s">
        <v>19</v>
      </c>
      <c r="D600" s="9" t="s">
        <v>11</v>
      </c>
      <c r="E600" s="5">
        <f t="shared" si="23"/>
        <v>3870</v>
      </c>
      <c r="F600" s="5"/>
      <c r="G600" s="5">
        <v>3870</v>
      </c>
    </row>
    <row r="601" spans="1:7" ht="158.25" customHeight="1">
      <c r="A601" s="8" t="s">
        <v>819</v>
      </c>
      <c r="B601" s="10" t="s">
        <v>578</v>
      </c>
      <c r="C601" s="9"/>
      <c r="D601" s="9"/>
      <c r="E601" s="13">
        <f t="shared" si="23"/>
        <v>805</v>
      </c>
      <c r="F601" s="13">
        <f>-F602</f>
        <v>0</v>
      </c>
      <c r="G601" s="13">
        <f>G602</f>
        <v>805</v>
      </c>
    </row>
    <row r="602" spans="1:7" ht="81.75" customHeight="1">
      <c r="A602" s="12" t="s">
        <v>762</v>
      </c>
      <c r="B602" s="9" t="s">
        <v>579</v>
      </c>
      <c r="C602" s="9"/>
      <c r="D602" s="9"/>
      <c r="E602" s="5">
        <f>F602+G602</f>
        <v>805</v>
      </c>
      <c r="F602" s="5">
        <f>F603</f>
        <v>0</v>
      </c>
      <c r="G602" s="5">
        <f>G603</f>
        <v>805</v>
      </c>
    </row>
    <row r="603" spans="1:7" ht="54.75" customHeight="1">
      <c r="A603" s="12" t="s">
        <v>30</v>
      </c>
      <c r="B603" s="9" t="s">
        <v>579</v>
      </c>
      <c r="C603" s="9" t="s">
        <v>19</v>
      </c>
      <c r="D603" s="9" t="s">
        <v>11</v>
      </c>
      <c r="E603" s="5">
        <f>F603+G603</f>
        <v>805</v>
      </c>
      <c r="F603" s="5"/>
      <c r="G603" s="5">
        <v>805</v>
      </c>
    </row>
    <row r="604" spans="1:7" ht="130.5" customHeight="1">
      <c r="A604" s="8" t="s">
        <v>820</v>
      </c>
      <c r="B604" s="10" t="s">
        <v>580</v>
      </c>
      <c r="C604" s="25"/>
      <c r="D604" s="10"/>
      <c r="E604" s="13">
        <f t="shared" si="23"/>
        <v>50310</v>
      </c>
      <c r="F604" s="13">
        <f>F605</f>
        <v>0</v>
      </c>
      <c r="G604" s="13">
        <f>G605</f>
        <v>50310</v>
      </c>
    </row>
    <row r="605" spans="1:7" ht="87" customHeight="1">
      <c r="A605" s="12" t="s">
        <v>762</v>
      </c>
      <c r="B605" s="9" t="s">
        <v>581</v>
      </c>
      <c r="C605" s="9"/>
      <c r="D605" s="10"/>
      <c r="E605" s="5">
        <f>F605+G605</f>
        <v>50310</v>
      </c>
      <c r="F605" s="5">
        <f>F606</f>
        <v>0</v>
      </c>
      <c r="G605" s="5">
        <f>G606</f>
        <v>50310</v>
      </c>
    </row>
    <row r="606" spans="1:7" ht="87.75" customHeight="1">
      <c r="A606" s="9" t="s">
        <v>21</v>
      </c>
      <c r="B606" s="9" t="s">
        <v>581</v>
      </c>
      <c r="C606" s="9" t="s">
        <v>17</v>
      </c>
      <c r="D606" s="9" t="s">
        <v>11</v>
      </c>
      <c r="E606" s="5">
        <f>F606+G606</f>
        <v>50310</v>
      </c>
      <c r="F606" s="5"/>
      <c r="G606" s="5">
        <v>50310</v>
      </c>
    </row>
    <row r="607" spans="1:7" ht="165.75" customHeight="1">
      <c r="A607" s="8" t="s">
        <v>582</v>
      </c>
      <c r="B607" s="10" t="s">
        <v>583</v>
      </c>
      <c r="C607" s="9"/>
      <c r="D607" s="9"/>
      <c r="E607" s="13">
        <f t="shared" si="23"/>
        <v>291</v>
      </c>
      <c r="F607" s="13">
        <f>F608</f>
        <v>0</v>
      </c>
      <c r="G607" s="13">
        <f>G608</f>
        <v>291</v>
      </c>
    </row>
    <row r="608" spans="1:7" ht="66">
      <c r="A608" s="12" t="s">
        <v>762</v>
      </c>
      <c r="B608" s="9" t="s">
        <v>584</v>
      </c>
      <c r="C608" s="9"/>
      <c r="D608" s="9"/>
      <c r="E608" s="5">
        <f t="shared" si="23"/>
        <v>291</v>
      </c>
      <c r="F608" s="5">
        <f>F609+F610</f>
        <v>0</v>
      </c>
      <c r="G608" s="5">
        <f>G609+G610</f>
        <v>291</v>
      </c>
    </row>
    <row r="609" spans="1:7" ht="49.5">
      <c r="A609" s="9" t="s">
        <v>23</v>
      </c>
      <c r="B609" s="9" t="s">
        <v>584</v>
      </c>
      <c r="C609" s="9" t="s">
        <v>16</v>
      </c>
      <c r="D609" s="9" t="s">
        <v>11</v>
      </c>
      <c r="E609" s="5">
        <f t="shared" si="23"/>
        <v>3</v>
      </c>
      <c r="F609" s="5"/>
      <c r="G609" s="5">
        <v>3</v>
      </c>
    </row>
    <row r="610" spans="1:7" ht="33">
      <c r="A610" s="12" t="s">
        <v>30</v>
      </c>
      <c r="B610" s="9" t="s">
        <v>584</v>
      </c>
      <c r="C610" s="9" t="s">
        <v>19</v>
      </c>
      <c r="D610" s="9" t="s">
        <v>11</v>
      </c>
      <c r="E610" s="5">
        <f t="shared" si="23"/>
        <v>288</v>
      </c>
      <c r="F610" s="5"/>
      <c r="G610" s="5">
        <v>288</v>
      </c>
    </row>
    <row r="611" spans="1:7" ht="66">
      <c r="A611" s="8" t="s">
        <v>585</v>
      </c>
      <c r="B611" s="10" t="s">
        <v>586</v>
      </c>
      <c r="C611" s="9"/>
      <c r="D611" s="9"/>
      <c r="E611" s="13">
        <f t="shared" si="23"/>
        <v>397</v>
      </c>
      <c r="F611" s="13">
        <f>F612</f>
        <v>397</v>
      </c>
      <c r="G611" s="13">
        <f>G612</f>
        <v>0</v>
      </c>
    </row>
    <row r="612" spans="1:7" ht="20.25" customHeight="1">
      <c r="A612" s="35" t="s">
        <v>142</v>
      </c>
      <c r="B612" s="9" t="s">
        <v>587</v>
      </c>
      <c r="C612" s="9"/>
      <c r="D612" s="9"/>
      <c r="E612" s="5">
        <f t="shared" si="23"/>
        <v>397</v>
      </c>
      <c r="F612" s="5">
        <f>F613</f>
        <v>397</v>
      </c>
      <c r="G612" s="5">
        <f>G613</f>
        <v>0</v>
      </c>
    </row>
    <row r="613" spans="1:7" ht="49.5">
      <c r="A613" s="9" t="s">
        <v>23</v>
      </c>
      <c r="B613" s="9" t="s">
        <v>587</v>
      </c>
      <c r="C613" s="9" t="s">
        <v>16</v>
      </c>
      <c r="D613" s="9" t="s">
        <v>11</v>
      </c>
      <c r="E613" s="5">
        <f t="shared" si="23"/>
        <v>397</v>
      </c>
      <c r="F613" s="5">
        <v>397</v>
      </c>
      <c r="G613" s="5"/>
    </row>
    <row r="614" spans="1:7" ht="162.75" customHeight="1">
      <c r="A614" s="8" t="s">
        <v>588</v>
      </c>
      <c r="B614" s="10" t="s">
        <v>753</v>
      </c>
      <c r="C614" s="9"/>
      <c r="D614" s="9"/>
      <c r="E614" s="13">
        <f t="shared" si="23"/>
        <v>50</v>
      </c>
      <c r="F614" s="13">
        <f>F615</f>
        <v>50</v>
      </c>
      <c r="G614" s="13">
        <f>G615</f>
        <v>0</v>
      </c>
    </row>
    <row r="615" spans="1:7" ht="30.75" customHeight="1">
      <c r="A615" s="12" t="s">
        <v>60</v>
      </c>
      <c r="B615" s="9" t="s">
        <v>754</v>
      </c>
      <c r="C615" s="9"/>
      <c r="D615" s="9"/>
      <c r="E615" s="5">
        <f t="shared" si="23"/>
        <v>50</v>
      </c>
      <c r="F615" s="5">
        <f>F616</f>
        <v>50</v>
      </c>
      <c r="G615" s="5">
        <f>G616</f>
        <v>0</v>
      </c>
    </row>
    <row r="616" spans="1:7" ht="66.75" customHeight="1">
      <c r="A616" s="9" t="s">
        <v>23</v>
      </c>
      <c r="B616" s="9" t="s">
        <v>754</v>
      </c>
      <c r="C616" s="9" t="s">
        <v>16</v>
      </c>
      <c r="D616" s="9" t="s">
        <v>8</v>
      </c>
      <c r="E616" s="5">
        <f t="shared" si="23"/>
        <v>50</v>
      </c>
      <c r="F616" s="5">
        <v>50</v>
      </c>
      <c r="G616" s="5"/>
    </row>
    <row r="617" spans="1:7" ht="94.5" customHeight="1">
      <c r="A617" s="8" t="s">
        <v>589</v>
      </c>
      <c r="B617" s="10" t="s">
        <v>590</v>
      </c>
      <c r="C617" s="9"/>
      <c r="D617" s="9"/>
      <c r="E617" s="13">
        <f t="shared" si="23"/>
        <v>848</v>
      </c>
      <c r="F617" s="13">
        <f>F618</f>
        <v>0</v>
      </c>
      <c r="G617" s="13">
        <f>G618</f>
        <v>848</v>
      </c>
    </row>
    <row r="618" spans="1:7" ht="99">
      <c r="A618" s="12" t="s">
        <v>591</v>
      </c>
      <c r="B618" s="9" t="s">
        <v>592</v>
      </c>
      <c r="C618" s="9"/>
      <c r="D618" s="9"/>
      <c r="E618" s="5">
        <f t="shared" si="23"/>
        <v>848</v>
      </c>
      <c r="F618" s="5">
        <f>F619</f>
        <v>0</v>
      </c>
      <c r="G618" s="5">
        <f>G619</f>
        <v>848</v>
      </c>
    </row>
    <row r="619" spans="1:7" ht="33">
      <c r="A619" s="12" t="s">
        <v>30</v>
      </c>
      <c r="B619" s="9" t="s">
        <v>592</v>
      </c>
      <c r="C619" s="9" t="s">
        <v>19</v>
      </c>
      <c r="D619" s="9" t="s">
        <v>8</v>
      </c>
      <c r="E619" s="5">
        <f t="shared" si="23"/>
        <v>848</v>
      </c>
      <c r="F619" s="5"/>
      <c r="G619" s="5">
        <v>848</v>
      </c>
    </row>
    <row r="620" spans="1:7" ht="165">
      <c r="A620" s="8" t="s">
        <v>593</v>
      </c>
      <c r="B620" s="10" t="s">
        <v>594</v>
      </c>
      <c r="C620" s="9"/>
      <c r="D620" s="9"/>
      <c r="E620" s="13">
        <f t="shared" si="23"/>
        <v>29541</v>
      </c>
      <c r="F620" s="13">
        <f>F621</f>
        <v>0</v>
      </c>
      <c r="G620" s="13">
        <f>G621</f>
        <v>29541</v>
      </c>
    </row>
    <row r="621" spans="1:7" ht="91.5" customHeight="1">
      <c r="A621" s="11" t="s">
        <v>1035</v>
      </c>
      <c r="B621" s="9" t="s">
        <v>595</v>
      </c>
      <c r="C621" s="9"/>
      <c r="D621" s="9"/>
      <c r="E621" s="5">
        <f t="shared" si="23"/>
        <v>29541</v>
      </c>
      <c r="F621" s="5">
        <f>F622</f>
        <v>0</v>
      </c>
      <c r="G621" s="5">
        <f>G622</f>
        <v>29541</v>
      </c>
    </row>
    <row r="622" spans="1:7" ht="33">
      <c r="A622" s="12" t="s">
        <v>30</v>
      </c>
      <c r="B622" s="9" t="s">
        <v>595</v>
      </c>
      <c r="C622" s="9" t="s">
        <v>19</v>
      </c>
      <c r="D622" s="9" t="s">
        <v>8</v>
      </c>
      <c r="E622" s="5">
        <f t="shared" si="23"/>
        <v>29541</v>
      </c>
      <c r="F622" s="5"/>
      <c r="G622" s="5">
        <v>29541</v>
      </c>
    </row>
    <row r="623" spans="1:7" ht="102" customHeight="1">
      <c r="A623" s="8" t="s">
        <v>596</v>
      </c>
      <c r="B623" s="10" t="s">
        <v>597</v>
      </c>
      <c r="C623" s="9"/>
      <c r="D623" s="9"/>
      <c r="E623" s="13">
        <f t="shared" si="23"/>
        <v>5769</v>
      </c>
      <c r="F623" s="13">
        <f>F624</f>
        <v>0</v>
      </c>
      <c r="G623" s="13">
        <f>G624</f>
        <v>5769</v>
      </c>
    </row>
    <row r="624" spans="1:7" ht="84.75" customHeight="1">
      <c r="A624" s="11" t="s">
        <v>1036</v>
      </c>
      <c r="B624" s="9" t="s">
        <v>785</v>
      </c>
      <c r="C624" s="9"/>
      <c r="D624" s="9"/>
      <c r="E624" s="5">
        <f t="shared" si="23"/>
        <v>5769</v>
      </c>
      <c r="F624" s="5">
        <f>F625</f>
        <v>0</v>
      </c>
      <c r="G624" s="5">
        <f>G625</f>
        <v>5769</v>
      </c>
    </row>
    <row r="625" spans="1:7" ht="36.75" customHeight="1">
      <c r="A625" s="12" t="s">
        <v>30</v>
      </c>
      <c r="B625" s="9" t="s">
        <v>785</v>
      </c>
      <c r="C625" s="9" t="s">
        <v>19</v>
      </c>
      <c r="D625" s="9" t="s">
        <v>8</v>
      </c>
      <c r="E625" s="5">
        <f t="shared" si="23"/>
        <v>5769</v>
      </c>
      <c r="F625" s="5"/>
      <c r="G625" s="5">
        <v>5769</v>
      </c>
    </row>
    <row r="626" spans="1:7" ht="103.5" customHeight="1">
      <c r="A626" s="8" t="s">
        <v>598</v>
      </c>
      <c r="B626" s="10" t="s">
        <v>599</v>
      </c>
      <c r="C626" s="9"/>
      <c r="D626" s="9"/>
      <c r="E626" s="13">
        <f t="shared" si="23"/>
        <v>16017</v>
      </c>
      <c r="F626" s="13">
        <f>F627</f>
        <v>0</v>
      </c>
      <c r="G626" s="13">
        <f>G627</f>
        <v>16017</v>
      </c>
    </row>
    <row r="627" spans="1:7" ht="66">
      <c r="A627" s="12" t="s">
        <v>766</v>
      </c>
      <c r="B627" s="9" t="s">
        <v>600</v>
      </c>
      <c r="C627" s="9"/>
      <c r="D627" s="9"/>
      <c r="E627" s="5">
        <f t="shared" si="23"/>
        <v>16017</v>
      </c>
      <c r="F627" s="5">
        <f>F628</f>
        <v>0</v>
      </c>
      <c r="G627" s="5">
        <f>G628</f>
        <v>16017</v>
      </c>
    </row>
    <row r="628" spans="1:7" ht="33">
      <c r="A628" s="12" t="s">
        <v>30</v>
      </c>
      <c r="B628" s="9" t="s">
        <v>600</v>
      </c>
      <c r="C628" s="9" t="s">
        <v>19</v>
      </c>
      <c r="D628" s="9" t="s">
        <v>8</v>
      </c>
      <c r="E628" s="5">
        <f t="shared" si="23"/>
        <v>16017</v>
      </c>
      <c r="F628" s="5"/>
      <c r="G628" s="5">
        <v>16017</v>
      </c>
    </row>
    <row r="629" spans="1:7" ht="144" customHeight="1">
      <c r="A629" s="10" t="s">
        <v>588</v>
      </c>
      <c r="B629" s="10" t="s">
        <v>601</v>
      </c>
      <c r="C629" s="9"/>
      <c r="D629" s="9"/>
      <c r="E629" s="13">
        <f t="shared" si="23"/>
        <v>1335</v>
      </c>
      <c r="F629" s="13">
        <f>F630</f>
        <v>0</v>
      </c>
      <c r="G629" s="13">
        <f>G630</f>
        <v>1335</v>
      </c>
    </row>
    <row r="630" spans="1:7" ht="132">
      <c r="A630" s="12" t="s">
        <v>602</v>
      </c>
      <c r="B630" s="9" t="s">
        <v>603</v>
      </c>
      <c r="C630" s="9"/>
      <c r="D630" s="9"/>
      <c r="E630" s="5">
        <f t="shared" si="23"/>
        <v>1335</v>
      </c>
      <c r="F630" s="5">
        <f>F631+F632</f>
        <v>0</v>
      </c>
      <c r="G630" s="5">
        <f>G631+G632</f>
        <v>1335</v>
      </c>
    </row>
    <row r="631" spans="1:7" ht="51.75" customHeight="1">
      <c r="A631" s="9" t="s">
        <v>23</v>
      </c>
      <c r="B631" s="9" t="s">
        <v>603</v>
      </c>
      <c r="C631" s="9" t="s">
        <v>16</v>
      </c>
      <c r="D631" s="9" t="s">
        <v>8</v>
      </c>
      <c r="E631" s="5">
        <f t="shared" si="23"/>
        <v>791</v>
      </c>
      <c r="F631" s="5"/>
      <c r="G631" s="11">
        <v>791</v>
      </c>
    </row>
    <row r="632" spans="1:7" ht="42" customHeight="1">
      <c r="A632" s="12" t="s">
        <v>30</v>
      </c>
      <c r="B632" s="9" t="s">
        <v>603</v>
      </c>
      <c r="C632" s="9" t="s">
        <v>19</v>
      </c>
      <c r="D632" s="9" t="s">
        <v>8</v>
      </c>
      <c r="E632" s="5">
        <f t="shared" si="23"/>
        <v>544</v>
      </c>
      <c r="F632" s="5"/>
      <c r="G632" s="5">
        <v>544</v>
      </c>
    </row>
    <row r="633" spans="1:7" ht="66">
      <c r="A633" s="20" t="s">
        <v>604</v>
      </c>
      <c r="B633" s="10" t="s">
        <v>605</v>
      </c>
      <c r="C633" s="9"/>
      <c r="D633" s="9"/>
      <c r="E633" s="13">
        <f t="shared" si="23"/>
        <v>5514</v>
      </c>
      <c r="F633" s="13">
        <f>F634+F640+F637+F645</f>
        <v>5215</v>
      </c>
      <c r="G633" s="13">
        <f>G634+G640+G637+G645</f>
        <v>299</v>
      </c>
    </row>
    <row r="634" spans="1:7" ht="123.75" customHeight="1">
      <c r="A634" s="20" t="s">
        <v>606</v>
      </c>
      <c r="B634" s="10" t="s">
        <v>607</v>
      </c>
      <c r="C634" s="9"/>
      <c r="D634" s="9"/>
      <c r="E634" s="13">
        <f t="shared" si="23"/>
        <v>4731</v>
      </c>
      <c r="F634" s="13">
        <f>F635</f>
        <v>4731</v>
      </c>
      <c r="G634" s="13">
        <f>G635</f>
        <v>0</v>
      </c>
    </row>
    <row r="635" spans="1:7" ht="66">
      <c r="A635" s="12" t="s">
        <v>58</v>
      </c>
      <c r="B635" s="9" t="s">
        <v>608</v>
      </c>
      <c r="C635" s="9"/>
      <c r="D635" s="9"/>
      <c r="E635" s="5">
        <f t="shared" si="23"/>
        <v>4731</v>
      </c>
      <c r="F635" s="5">
        <f>F636</f>
        <v>4731</v>
      </c>
      <c r="G635" s="5">
        <f>G636</f>
        <v>0</v>
      </c>
    </row>
    <row r="636" spans="1:7" ht="91.5" customHeight="1">
      <c r="A636" s="9" t="s">
        <v>21</v>
      </c>
      <c r="B636" s="9" t="s">
        <v>608</v>
      </c>
      <c r="C636" s="9" t="s">
        <v>17</v>
      </c>
      <c r="D636" s="9" t="s">
        <v>545</v>
      </c>
      <c r="E636" s="5">
        <f t="shared" si="23"/>
        <v>4731</v>
      </c>
      <c r="F636" s="5">
        <v>4731</v>
      </c>
      <c r="G636" s="5"/>
    </row>
    <row r="637" spans="1:7" ht="91.5" customHeight="1">
      <c r="A637" s="10" t="s">
        <v>1039</v>
      </c>
      <c r="B637" s="10" t="s">
        <v>1040</v>
      </c>
      <c r="C637" s="9"/>
      <c r="D637" s="9"/>
      <c r="E637" s="13">
        <f t="shared" si="23"/>
        <v>332</v>
      </c>
      <c r="F637" s="13">
        <f>F638</f>
        <v>33</v>
      </c>
      <c r="G637" s="13">
        <f>G638</f>
        <v>299</v>
      </c>
    </row>
    <row r="638" spans="1:7" ht="91.5" customHeight="1">
      <c r="A638" s="9" t="s">
        <v>1075</v>
      </c>
      <c r="B638" s="9" t="s">
        <v>1041</v>
      </c>
      <c r="C638" s="9"/>
      <c r="D638" s="9"/>
      <c r="E638" s="5">
        <f t="shared" si="23"/>
        <v>332</v>
      </c>
      <c r="F638" s="5">
        <f>F639</f>
        <v>33</v>
      </c>
      <c r="G638" s="5">
        <f>G639</f>
        <v>299</v>
      </c>
    </row>
    <row r="639" spans="1:7" ht="91.5" customHeight="1">
      <c r="A639" s="9" t="s">
        <v>23</v>
      </c>
      <c r="B639" s="9" t="s">
        <v>1041</v>
      </c>
      <c r="C639" s="9" t="s">
        <v>16</v>
      </c>
      <c r="D639" s="9" t="s">
        <v>32</v>
      </c>
      <c r="E639" s="5">
        <f t="shared" si="23"/>
        <v>332</v>
      </c>
      <c r="F639" s="5">
        <v>33</v>
      </c>
      <c r="G639" s="5">
        <v>299</v>
      </c>
    </row>
    <row r="640" spans="1:7" ht="176.25" customHeight="1">
      <c r="A640" s="8" t="s">
        <v>609</v>
      </c>
      <c r="B640" s="10" t="s">
        <v>610</v>
      </c>
      <c r="C640" s="9"/>
      <c r="D640" s="9"/>
      <c r="E640" s="13">
        <f t="shared" si="23"/>
        <v>142</v>
      </c>
      <c r="F640" s="13">
        <f>F643+F641</f>
        <v>142</v>
      </c>
      <c r="G640" s="13">
        <f>G643+G641</f>
        <v>0</v>
      </c>
    </row>
    <row r="641" spans="1:7" ht="63" customHeight="1">
      <c r="A641" s="12" t="s">
        <v>426</v>
      </c>
      <c r="B641" s="9" t="s">
        <v>850</v>
      </c>
      <c r="C641" s="9"/>
      <c r="D641" s="9"/>
      <c r="E641" s="5">
        <f t="shared" si="23"/>
        <v>2</v>
      </c>
      <c r="F641" s="5">
        <f>F642</f>
        <v>2</v>
      </c>
      <c r="G641" s="5">
        <f>G642</f>
        <v>0</v>
      </c>
    </row>
    <row r="642" spans="1:7" ht="75" customHeight="1">
      <c r="A642" s="9" t="s">
        <v>23</v>
      </c>
      <c r="B642" s="9" t="s">
        <v>850</v>
      </c>
      <c r="C642" s="9" t="s">
        <v>16</v>
      </c>
      <c r="D642" s="9" t="s">
        <v>11</v>
      </c>
      <c r="E642" s="5">
        <f t="shared" si="23"/>
        <v>2</v>
      </c>
      <c r="F642" s="5">
        <v>2</v>
      </c>
      <c r="G642" s="13"/>
    </row>
    <row r="643" spans="1:7" ht="87.75" customHeight="1">
      <c r="A643" s="12" t="s">
        <v>783</v>
      </c>
      <c r="B643" s="9" t="s">
        <v>784</v>
      </c>
      <c r="C643" s="9"/>
      <c r="D643" s="9"/>
      <c r="E643" s="5">
        <f t="shared" si="23"/>
        <v>140</v>
      </c>
      <c r="F643" s="5">
        <f>F644</f>
        <v>140</v>
      </c>
      <c r="G643" s="5">
        <f>G644</f>
        <v>0</v>
      </c>
    </row>
    <row r="644" spans="1:7" ht="37.5" customHeight="1">
      <c r="A644" s="12" t="s">
        <v>30</v>
      </c>
      <c r="B644" s="9" t="s">
        <v>784</v>
      </c>
      <c r="C644" s="9" t="s">
        <v>19</v>
      </c>
      <c r="D644" s="9" t="s">
        <v>11</v>
      </c>
      <c r="E644" s="5">
        <f t="shared" si="23"/>
        <v>140</v>
      </c>
      <c r="F644" s="5">
        <v>140</v>
      </c>
      <c r="G644" s="5"/>
    </row>
    <row r="645" spans="1:7" ht="82.5">
      <c r="A645" s="8" t="s">
        <v>611</v>
      </c>
      <c r="B645" s="10" t="s">
        <v>612</v>
      </c>
      <c r="C645" s="9"/>
      <c r="D645" s="9"/>
      <c r="E645" s="13">
        <f t="shared" si="23"/>
        <v>309</v>
      </c>
      <c r="F645" s="13">
        <f>F646</f>
        <v>309</v>
      </c>
      <c r="G645" s="13">
        <f>G646</f>
        <v>0</v>
      </c>
    </row>
    <row r="646" spans="1:7" ht="18.75" customHeight="1">
      <c r="A646" s="35" t="s">
        <v>76</v>
      </c>
      <c r="B646" s="9" t="s">
        <v>613</v>
      </c>
      <c r="C646" s="9"/>
      <c r="D646" s="9"/>
      <c r="E646" s="5">
        <f t="shared" si="23"/>
        <v>309</v>
      </c>
      <c r="F646" s="5">
        <f>F647</f>
        <v>309</v>
      </c>
      <c r="G646" s="5">
        <f>G647</f>
        <v>0</v>
      </c>
    </row>
    <row r="647" spans="1:7" ht="51.75" customHeight="1">
      <c r="A647" s="9" t="s">
        <v>23</v>
      </c>
      <c r="B647" s="9" t="s">
        <v>613</v>
      </c>
      <c r="C647" s="9" t="s">
        <v>16</v>
      </c>
      <c r="D647" s="9" t="s">
        <v>11</v>
      </c>
      <c r="E647" s="5">
        <f t="shared" si="23"/>
        <v>309</v>
      </c>
      <c r="F647" s="5">
        <v>309</v>
      </c>
      <c r="G647" s="5"/>
    </row>
    <row r="648" spans="1:7" ht="82.5">
      <c r="A648" s="20" t="s">
        <v>614</v>
      </c>
      <c r="B648" s="10" t="s">
        <v>615</v>
      </c>
      <c r="C648" s="9"/>
      <c r="D648" s="9"/>
      <c r="E648" s="13">
        <f t="shared" si="23"/>
        <v>3900</v>
      </c>
      <c r="F648" s="13">
        <f aca="true" t="shared" si="24" ref="F648:G650">F649</f>
        <v>3900</v>
      </c>
      <c r="G648" s="13">
        <f t="shared" si="24"/>
        <v>0</v>
      </c>
    </row>
    <row r="649" spans="1:7" ht="135.75" customHeight="1">
      <c r="A649" s="8" t="s">
        <v>616</v>
      </c>
      <c r="B649" s="10" t="s">
        <v>617</v>
      </c>
      <c r="C649" s="9"/>
      <c r="D649" s="9"/>
      <c r="E649" s="13">
        <f t="shared" si="23"/>
        <v>3900</v>
      </c>
      <c r="F649" s="13">
        <f t="shared" si="24"/>
        <v>3900</v>
      </c>
      <c r="G649" s="5">
        <f t="shared" si="24"/>
        <v>0</v>
      </c>
    </row>
    <row r="650" spans="1:7" ht="93" customHeight="1">
      <c r="A650" s="12" t="s">
        <v>169</v>
      </c>
      <c r="B650" s="9" t="s">
        <v>618</v>
      </c>
      <c r="C650" s="9"/>
      <c r="D650" s="9"/>
      <c r="E650" s="5">
        <f t="shared" si="23"/>
        <v>3900</v>
      </c>
      <c r="F650" s="5">
        <f t="shared" si="24"/>
        <v>3900</v>
      </c>
      <c r="G650" s="5">
        <f t="shared" si="24"/>
        <v>0</v>
      </c>
    </row>
    <row r="651" spans="1:7" ht="88.5" customHeight="1">
      <c r="A651" s="9" t="s">
        <v>21</v>
      </c>
      <c r="B651" s="9" t="s">
        <v>618</v>
      </c>
      <c r="C651" s="9" t="s">
        <v>17</v>
      </c>
      <c r="D651" s="9" t="s">
        <v>39</v>
      </c>
      <c r="E651" s="5">
        <f t="shared" si="23"/>
        <v>3900</v>
      </c>
      <c r="F651" s="5">
        <v>3900</v>
      </c>
      <c r="G651" s="5"/>
    </row>
    <row r="652" spans="1:7" ht="126.75" customHeight="1">
      <c r="A652" s="20" t="s">
        <v>889</v>
      </c>
      <c r="B652" s="10" t="s">
        <v>619</v>
      </c>
      <c r="C652" s="9"/>
      <c r="D652" s="9"/>
      <c r="E652" s="13">
        <f t="shared" si="23"/>
        <v>42433</v>
      </c>
      <c r="F652" s="13">
        <f>F653+F656+F660+F665+F669+F673+F677</f>
        <v>3030</v>
      </c>
      <c r="G652" s="13">
        <f>G653+G656+G660+G665+G669+G673+G677</f>
        <v>39403</v>
      </c>
    </row>
    <row r="653" spans="1:7" ht="191.25" customHeight="1">
      <c r="A653" s="8" t="s">
        <v>620</v>
      </c>
      <c r="B653" s="10" t="s">
        <v>621</v>
      </c>
      <c r="C653" s="9"/>
      <c r="D653" s="9"/>
      <c r="E653" s="13">
        <f t="shared" si="23"/>
        <v>414</v>
      </c>
      <c r="F653" s="13">
        <f>F654</f>
        <v>414</v>
      </c>
      <c r="G653" s="13">
        <f>G654</f>
        <v>0</v>
      </c>
    </row>
    <row r="654" spans="1:7" ht="62.25" customHeight="1">
      <c r="A654" s="12" t="s">
        <v>86</v>
      </c>
      <c r="B654" s="9" t="s">
        <v>622</v>
      </c>
      <c r="C654" s="9"/>
      <c r="D654" s="9"/>
      <c r="E654" s="5">
        <f aca="true" t="shared" si="25" ref="E654:E660">F654+G654</f>
        <v>414</v>
      </c>
      <c r="F654" s="5">
        <f>F655</f>
        <v>414</v>
      </c>
      <c r="G654" s="5">
        <f>G655</f>
        <v>0</v>
      </c>
    </row>
    <row r="655" spans="1:7" ht="155.25" customHeight="1">
      <c r="A655" s="11" t="s">
        <v>25</v>
      </c>
      <c r="B655" s="9" t="s">
        <v>622</v>
      </c>
      <c r="C655" s="9" t="s">
        <v>15</v>
      </c>
      <c r="D655" s="9" t="s">
        <v>39</v>
      </c>
      <c r="E655" s="5">
        <f t="shared" si="25"/>
        <v>414</v>
      </c>
      <c r="F655" s="5">
        <v>414</v>
      </c>
      <c r="G655" s="5"/>
    </row>
    <row r="656" spans="1:7" ht="174" customHeight="1">
      <c r="A656" s="8" t="s">
        <v>623</v>
      </c>
      <c r="B656" s="10" t="s">
        <v>624</v>
      </c>
      <c r="C656" s="9"/>
      <c r="D656" s="9"/>
      <c r="E656" s="13">
        <f t="shared" si="25"/>
        <v>2616</v>
      </c>
      <c r="F656" s="13">
        <f>F657</f>
        <v>2616</v>
      </c>
      <c r="G656" s="13">
        <f>G657</f>
        <v>0</v>
      </c>
    </row>
    <row r="657" spans="1:7" ht="72" customHeight="1">
      <c r="A657" s="12" t="s">
        <v>58</v>
      </c>
      <c r="B657" s="9" t="s">
        <v>625</v>
      </c>
      <c r="C657" s="9"/>
      <c r="D657" s="9"/>
      <c r="E657" s="5">
        <f t="shared" si="25"/>
        <v>2616</v>
      </c>
      <c r="F657" s="5">
        <f>F658+F659</f>
        <v>2616</v>
      </c>
      <c r="G657" s="5">
        <f>G658+G659</f>
        <v>0</v>
      </c>
    </row>
    <row r="658" spans="1:7" ht="159" customHeight="1">
      <c r="A658" s="11" t="s">
        <v>25</v>
      </c>
      <c r="B658" s="9" t="s">
        <v>625</v>
      </c>
      <c r="C658" s="9" t="s">
        <v>15</v>
      </c>
      <c r="D658" s="9" t="s">
        <v>39</v>
      </c>
      <c r="E658" s="5">
        <f t="shared" si="25"/>
        <v>2575</v>
      </c>
      <c r="F658" s="5">
        <v>2575</v>
      </c>
      <c r="G658" s="5"/>
    </row>
    <row r="659" spans="1:7" ht="68.25" customHeight="1">
      <c r="A659" s="9" t="s">
        <v>23</v>
      </c>
      <c r="B659" s="9" t="s">
        <v>625</v>
      </c>
      <c r="C659" s="9" t="s">
        <v>16</v>
      </c>
      <c r="D659" s="9" t="s">
        <v>39</v>
      </c>
      <c r="E659" s="5">
        <f t="shared" si="25"/>
        <v>41</v>
      </c>
      <c r="F659" s="5">
        <v>41</v>
      </c>
      <c r="G659" s="9"/>
    </row>
    <row r="660" spans="1:7" ht="82.5">
      <c r="A660" s="8" t="s">
        <v>626</v>
      </c>
      <c r="B660" s="10" t="s">
        <v>627</v>
      </c>
      <c r="C660" s="9"/>
      <c r="D660" s="9"/>
      <c r="E660" s="13">
        <f t="shared" si="25"/>
        <v>23113</v>
      </c>
      <c r="F660" s="13">
        <f>F661</f>
        <v>0</v>
      </c>
      <c r="G660" s="13">
        <f>G661</f>
        <v>23113</v>
      </c>
    </row>
    <row r="661" spans="1:7" ht="66">
      <c r="A661" s="12" t="s">
        <v>628</v>
      </c>
      <c r="B661" s="9" t="s">
        <v>629</v>
      </c>
      <c r="C661" s="9"/>
      <c r="D661" s="9"/>
      <c r="E661" s="5">
        <f aca="true" t="shared" si="26" ref="E661:E720">F661+G661</f>
        <v>23113</v>
      </c>
      <c r="F661" s="5">
        <f>F662+F664+F663</f>
        <v>0</v>
      </c>
      <c r="G661" s="5">
        <f>G662+G664+G663</f>
        <v>23113</v>
      </c>
    </row>
    <row r="662" spans="1:7" ht="160.5" customHeight="1">
      <c r="A662" s="11" t="s">
        <v>25</v>
      </c>
      <c r="B662" s="9" t="s">
        <v>629</v>
      </c>
      <c r="C662" s="9" t="s">
        <v>15</v>
      </c>
      <c r="D662" s="9" t="s">
        <v>39</v>
      </c>
      <c r="E662" s="5">
        <f t="shared" si="26"/>
        <v>22044</v>
      </c>
      <c r="F662" s="5"/>
      <c r="G662" s="5">
        <v>22044</v>
      </c>
    </row>
    <row r="663" spans="1:7" ht="61.5" customHeight="1">
      <c r="A663" s="9" t="s">
        <v>23</v>
      </c>
      <c r="B663" s="9" t="s">
        <v>629</v>
      </c>
      <c r="C663" s="9" t="s">
        <v>16</v>
      </c>
      <c r="D663" s="9" t="s">
        <v>39</v>
      </c>
      <c r="E663" s="5">
        <f t="shared" si="26"/>
        <v>993</v>
      </c>
      <c r="F663" s="5"/>
      <c r="G663" s="5">
        <v>993</v>
      </c>
    </row>
    <row r="664" spans="1:7" ht="33">
      <c r="A664" s="9" t="s">
        <v>22</v>
      </c>
      <c r="B664" s="9" t="s">
        <v>629</v>
      </c>
      <c r="C664" s="9" t="s">
        <v>18</v>
      </c>
      <c r="D664" s="9" t="s">
        <v>39</v>
      </c>
      <c r="E664" s="5">
        <f t="shared" si="26"/>
        <v>76</v>
      </c>
      <c r="F664" s="5"/>
      <c r="G664" s="5">
        <v>76</v>
      </c>
    </row>
    <row r="665" spans="1:7" ht="157.5" customHeight="1">
      <c r="A665" s="8" t="s">
        <v>630</v>
      </c>
      <c r="B665" s="10" t="s">
        <v>631</v>
      </c>
      <c r="C665" s="9"/>
      <c r="D665" s="9"/>
      <c r="E665" s="13">
        <f t="shared" si="26"/>
        <v>4821</v>
      </c>
      <c r="F665" s="13">
        <f>F666</f>
        <v>0</v>
      </c>
      <c r="G665" s="13">
        <f>G666</f>
        <v>4821</v>
      </c>
    </row>
    <row r="666" spans="1:7" ht="132">
      <c r="A666" s="12" t="s">
        <v>632</v>
      </c>
      <c r="B666" s="9" t="s">
        <v>633</v>
      </c>
      <c r="C666" s="9"/>
      <c r="D666" s="9"/>
      <c r="E666" s="5">
        <f t="shared" si="26"/>
        <v>4821</v>
      </c>
      <c r="F666" s="5">
        <f>F667+F668</f>
        <v>0</v>
      </c>
      <c r="G666" s="5">
        <f>G667+G668</f>
        <v>4821</v>
      </c>
    </row>
    <row r="667" spans="1:7" ht="154.5" customHeight="1">
      <c r="A667" s="11" t="s">
        <v>25</v>
      </c>
      <c r="B667" s="9" t="s">
        <v>633</v>
      </c>
      <c r="C667" s="9" t="s">
        <v>15</v>
      </c>
      <c r="D667" s="9" t="s">
        <v>39</v>
      </c>
      <c r="E667" s="5">
        <f t="shared" si="26"/>
        <v>4769</v>
      </c>
      <c r="F667" s="5"/>
      <c r="G667" s="5">
        <v>4769</v>
      </c>
    </row>
    <row r="668" spans="1:7" ht="66.75" customHeight="1">
      <c r="A668" s="9" t="s">
        <v>23</v>
      </c>
      <c r="B668" s="9" t="s">
        <v>633</v>
      </c>
      <c r="C668" s="9" t="s">
        <v>16</v>
      </c>
      <c r="D668" s="9" t="s">
        <v>39</v>
      </c>
      <c r="E668" s="5">
        <f t="shared" si="26"/>
        <v>52</v>
      </c>
      <c r="F668" s="5"/>
      <c r="G668" s="5">
        <v>52</v>
      </c>
    </row>
    <row r="669" spans="1:7" ht="99">
      <c r="A669" s="8" t="s">
        <v>634</v>
      </c>
      <c r="B669" s="10" t="s">
        <v>635</v>
      </c>
      <c r="C669" s="9"/>
      <c r="D669" s="9"/>
      <c r="E669" s="13">
        <f t="shared" si="26"/>
        <v>1258</v>
      </c>
      <c r="F669" s="13">
        <f>F670</f>
        <v>0</v>
      </c>
      <c r="G669" s="13">
        <f>G670</f>
        <v>1258</v>
      </c>
    </row>
    <row r="670" spans="1:7" ht="66">
      <c r="A670" s="12" t="s">
        <v>636</v>
      </c>
      <c r="B670" s="9" t="s">
        <v>637</v>
      </c>
      <c r="C670" s="9"/>
      <c r="D670" s="9"/>
      <c r="E670" s="5">
        <f t="shared" si="26"/>
        <v>1258</v>
      </c>
      <c r="F670" s="5">
        <f>F671+F672</f>
        <v>0</v>
      </c>
      <c r="G670" s="5">
        <f>G671+G672</f>
        <v>1258</v>
      </c>
    </row>
    <row r="671" spans="1:7" ht="162.75" customHeight="1">
      <c r="A671" s="11" t="s">
        <v>25</v>
      </c>
      <c r="B671" s="9" t="s">
        <v>637</v>
      </c>
      <c r="C671" s="9" t="s">
        <v>15</v>
      </c>
      <c r="D671" s="9" t="s">
        <v>39</v>
      </c>
      <c r="E671" s="5">
        <f t="shared" si="26"/>
        <v>1124</v>
      </c>
      <c r="F671" s="5"/>
      <c r="G671" s="5">
        <f>1101+23</f>
        <v>1124</v>
      </c>
    </row>
    <row r="672" spans="1:7" ht="57.75" customHeight="1">
      <c r="A672" s="9" t="s">
        <v>23</v>
      </c>
      <c r="B672" s="9" t="s">
        <v>637</v>
      </c>
      <c r="C672" s="9" t="s">
        <v>16</v>
      </c>
      <c r="D672" s="9" t="s">
        <v>39</v>
      </c>
      <c r="E672" s="5">
        <f t="shared" si="26"/>
        <v>134</v>
      </c>
      <c r="F672" s="5"/>
      <c r="G672" s="5">
        <v>134</v>
      </c>
    </row>
    <row r="673" spans="1:7" ht="126" customHeight="1">
      <c r="A673" s="8" t="s">
        <v>638</v>
      </c>
      <c r="B673" s="10" t="s">
        <v>639</v>
      </c>
      <c r="C673" s="9"/>
      <c r="D673" s="9"/>
      <c r="E673" s="13">
        <f t="shared" si="26"/>
        <v>4363</v>
      </c>
      <c r="F673" s="13">
        <f>F674</f>
        <v>0</v>
      </c>
      <c r="G673" s="13">
        <f>G674</f>
        <v>4363</v>
      </c>
    </row>
    <row r="674" spans="1:7" ht="90" customHeight="1">
      <c r="A674" s="11" t="s">
        <v>640</v>
      </c>
      <c r="B674" s="9" t="s">
        <v>641</v>
      </c>
      <c r="C674" s="9"/>
      <c r="D674" s="9"/>
      <c r="E674" s="5">
        <f t="shared" si="26"/>
        <v>4363</v>
      </c>
      <c r="F674" s="5">
        <f>F675+F676</f>
        <v>0</v>
      </c>
      <c r="G674" s="5">
        <f>G675+G676</f>
        <v>4363</v>
      </c>
    </row>
    <row r="675" spans="1:7" ht="165" customHeight="1">
      <c r="A675" s="11" t="s">
        <v>25</v>
      </c>
      <c r="B675" s="9" t="s">
        <v>641</v>
      </c>
      <c r="C675" s="9" t="s">
        <v>15</v>
      </c>
      <c r="D675" s="9" t="s">
        <v>39</v>
      </c>
      <c r="E675" s="5">
        <f t="shared" si="26"/>
        <v>3834</v>
      </c>
      <c r="F675" s="5"/>
      <c r="G675" s="5">
        <v>3834</v>
      </c>
    </row>
    <row r="676" spans="1:7" ht="68.25" customHeight="1">
      <c r="A676" s="9" t="s">
        <v>23</v>
      </c>
      <c r="B676" s="9" t="s">
        <v>641</v>
      </c>
      <c r="C676" s="9" t="s">
        <v>16</v>
      </c>
      <c r="D676" s="9" t="s">
        <v>39</v>
      </c>
      <c r="E676" s="5">
        <f t="shared" si="26"/>
        <v>529</v>
      </c>
      <c r="F676" s="5"/>
      <c r="G676" s="5">
        <v>529</v>
      </c>
    </row>
    <row r="677" spans="1:7" ht="76.5" customHeight="1">
      <c r="A677" s="8" t="s">
        <v>642</v>
      </c>
      <c r="B677" s="10" t="s">
        <v>643</v>
      </c>
      <c r="C677" s="9"/>
      <c r="D677" s="9"/>
      <c r="E677" s="13">
        <f t="shared" si="26"/>
        <v>5848</v>
      </c>
      <c r="F677" s="13">
        <f>F678</f>
        <v>0</v>
      </c>
      <c r="G677" s="13">
        <f>G678</f>
        <v>5848</v>
      </c>
    </row>
    <row r="678" spans="1:7" ht="66">
      <c r="A678" s="12" t="s">
        <v>644</v>
      </c>
      <c r="B678" s="9" t="s">
        <v>645</v>
      </c>
      <c r="C678" s="9"/>
      <c r="D678" s="9"/>
      <c r="E678" s="5">
        <f t="shared" si="26"/>
        <v>5848</v>
      </c>
      <c r="F678" s="5">
        <f>F679+F680</f>
        <v>0</v>
      </c>
      <c r="G678" s="5">
        <f>G679+G680</f>
        <v>5848</v>
      </c>
    </row>
    <row r="679" spans="1:7" ht="156" customHeight="1">
      <c r="A679" s="11" t="s">
        <v>25</v>
      </c>
      <c r="B679" s="9" t="s">
        <v>645</v>
      </c>
      <c r="C679" s="9" t="s">
        <v>15</v>
      </c>
      <c r="D679" s="9" t="s">
        <v>39</v>
      </c>
      <c r="E679" s="5">
        <f t="shared" si="26"/>
        <v>3829</v>
      </c>
      <c r="F679" s="5"/>
      <c r="G679" s="5">
        <v>3829</v>
      </c>
    </row>
    <row r="680" spans="1:7" ht="55.5" customHeight="1">
      <c r="A680" s="9" t="s">
        <v>23</v>
      </c>
      <c r="B680" s="9" t="s">
        <v>645</v>
      </c>
      <c r="C680" s="9" t="s">
        <v>16</v>
      </c>
      <c r="D680" s="9" t="s">
        <v>39</v>
      </c>
      <c r="E680" s="5">
        <f t="shared" si="26"/>
        <v>2019</v>
      </c>
      <c r="F680" s="5"/>
      <c r="G680" s="5">
        <v>2019</v>
      </c>
    </row>
    <row r="681" spans="1:7" ht="92.25" customHeight="1">
      <c r="A681" s="20" t="s">
        <v>879</v>
      </c>
      <c r="B681" s="10" t="s">
        <v>246</v>
      </c>
      <c r="C681" s="10"/>
      <c r="D681" s="10"/>
      <c r="E681" s="13">
        <f t="shared" si="26"/>
        <v>328815</v>
      </c>
      <c r="F681" s="13">
        <f>F682+F712+F704</f>
        <v>158884</v>
      </c>
      <c r="G681" s="13">
        <f>G682+G712+G704</f>
        <v>169931</v>
      </c>
    </row>
    <row r="682" spans="1:7" ht="59.25" customHeight="1">
      <c r="A682" s="20" t="s">
        <v>247</v>
      </c>
      <c r="B682" s="10" t="s">
        <v>248</v>
      </c>
      <c r="C682" s="10"/>
      <c r="D682" s="10"/>
      <c r="E682" s="13">
        <f t="shared" si="26"/>
        <v>152482</v>
      </c>
      <c r="F682" s="13">
        <f>F683+F689+F694+F699</f>
        <v>141842</v>
      </c>
      <c r="G682" s="13">
        <f>G683+G689+G694+G699</f>
        <v>10640</v>
      </c>
    </row>
    <row r="683" spans="1:7" ht="142.5" customHeight="1">
      <c r="A683" s="26" t="s">
        <v>249</v>
      </c>
      <c r="B683" s="10" t="s">
        <v>250</v>
      </c>
      <c r="C683" s="10"/>
      <c r="D683" s="10"/>
      <c r="E683" s="13">
        <f t="shared" si="26"/>
        <v>10141</v>
      </c>
      <c r="F683" s="13">
        <f>F684</f>
        <v>10141</v>
      </c>
      <c r="G683" s="13">
        <f>G684</f>
        <v>0</v>
      </c>
    </row>
    <row r="684" spans="1:7" ht="21" customHeight="1">
      <c r="A684" s="18" t="s">
        <v>76</v>
      </c>
      <c r="B684" s="9" t="s">
        <v>251</v>
      </c>
      <c r="C684" s="9"/>
      <c r="D684" s="9"/>
      <c r="E684" s="5">
        <f t="shared" si="26"/>
        <v>10141</v>
      </c>
      <c r="F684" s="5">
        <f>F686+F688+F685+F687</f>
        <v>10141</v>
      </c>
      <c r="G684" s="5">
        <f>G686+G688</f>
        <v>0</v>
      </c>
    </row>
    <row r="685" spans="1:7" ht="166.5" customHeight="1">
      <c r="A685" s="11" t="s">
        <v>25</v>
      </c>
      <c r="B685" s="9" t="s">
        <v>251</v>
      </c>
      <c r="C685" s="9" t="s">
        <v>15</v>
      </c>
      <c r="D685" s="9" t="s">
        <v>694</v>
      </c>
      <c r="E685" s="5">
        <f>F685+G685</f>
        <v>811</v>
      </c>
      <c r="F685" s="5">
        <v>811</v>
      </c>
      <c r="G685" s="5"/>
    </row>
    <row r="686" spans="1:7" ht="61.5" customHeight="1">
      <c r="A686" s="9" t="s">
        <v>23</v>
      </c>
      <c r="B686" s="9" t="s">
        <v>251</v>
      </c>
      <c r="C686" s="9" t="s">
        <v>16</v>
      </c>
      <c r="D686" s="9" t="s">
        <v>694</v>
      </c>
      <c r="E686" s="5">
        <f t="shared" si="26"/>
        <v>459</v>
      </c>
      <c r="F686" s="5">
        <v>459</v>
      </c>
      <c r="G686" s="5"/>
    </row>
    <row r="687" spans="1:7" ht="40.5" customHeight="1">
      <c r="A687" s="12" t="s">
        <v>30</v>
      </c>
      <c r="B687" s="9" t="s">
        <v>251</v>
      </c>
      <c r="C687" s="9" t="s">
        <v>19</v>
      </c>
      <c r="D687" s="9" t="s">
        <v>694</v>
      </c>
      <c r="E687" s="5">
        <f t="shared" si="26"/>
        <v>900</v>
      </c>
      <c r="F687" s="5">
        <v>900</v>
      </c>
      <c r="G687" s="5"/>
    </row>
    <row r="688" spans="1:7" ht="87.75" customHeight="1">
      <c r="A688" s="9" t="s">
        <v>21</v>
      </c>
      <c r="B688" s="9" t="s">
        <v>251</v>
      </c>
      <c r="C688" s="9" t="s">
        <v>17</v>
      </c>
      <c r="D688" s="9" t="s">
        <v>694</v>
      </c>
      <c r="E688" s="5">
        <f t="shared" si="26"/>
        <v>7971</v>
      </c>
      <c r="F688" s="5">
        <v>7971</v>
      </c>
      <c r="G688" s="5"/>
    </row>
    <row r="689" spans="1:7" ht="96" customHeight="1">
      <c r="A689" s="26" t="s">
        <v>252</v>
      </c>
      <c r="B689" s="10" t="s">
        <v>253</v>
      </c>
      <c r="C689" s="10"/>
      <c r="D689" s="10"/>
      <c r="E689" s="13">
        <f t="shared" si="26"/>
        <v>682</v>
      </c>
      <c r="F689" s="13">
        <f>F690+F692</f>
        <v>682</v>
      </c>
      <c r="G689" s="13">
        <f>G690+G692</f>
        <v>0</v>
      </c>
    </row>
    <row r="690" spans="1:7" ht="66">
      <c r="A690" s="18" t="s">
        <v>666</v>
      </c>
      <c r="B690" s="9" t="s">
        <v>254</v>
      </c>
      <c r="C690" s="9"/>
      <c r="D690" s="9"/>
      <c r="E690" s="5">
        <f t="shared" si="26"/>
        <v>286</v>
      </c>
      <c r="F690" s="5">
        <f>F691</f>
        <v>286</v>
      </c>
      <c r="G690" s="5">
        <f>G691</f>
        <v>0</v>
      </c>
    </row>
    <row r="691" spans="1:7" ht="38.25" customHeight="1">
      <c r="A691" s="12" t="s">
        <v>30</v>
      </c>
      <c r="B691" s="9" t="s">
        <v>254</v>
      </c>
      <c r="C691" s="9" t="s">
        <v>19</v>
      </c>
      <c r="D691" s="9" t="s">
        <v>11</v>
      </c>
      <c r="E691" s="5">
        <f t="shared" si="26"/>
        <v>286</v>
      </c>
      <c r="F691" s="5">
        <v>286</v>
      </c>
      <c r="G691" s="5"/>
    </row>
    <row r="692" spans="1:7" ht="113.25" customHeight="1">
      <c r="A692" s="18" t="s">
        <v>255</v>
      </c>
      <c r="B692" s="9" t="s">
        <v>256</v>
      </c>
      <c r="C692" s="9"/>
      <c r="D692" s="9"/>
      <c r="E692" s="5">
        <f t="shared" si="26"/>
        <v>396</v>
      </c>
      <c r="F692" s="5">
        <f>F693</f>
        <v>396</v>
      </c>
      <c r="G692" s="5">
        <f>G693</f>
        <v>0</v>
      </c>
    </row>
    <row r="693" spans="1:7" ht="42" customHeight="1">
      <c r="A693" s="12" t="s">
        <v>30</v>
      </c>
      <c r="B693" s="9" t="s">
        <v>256</v>
      </c>
      <c r="C693" s="9" t="s">
        <v>19</v>
      </c>
      <c r="D693" s="9" t="s">
        <v>694</v>
      </c>
      <c r="E693" s="5">
        <f t="shared" si="26"/>
        <v>396</v>
      </c>
      <c r="F693" s="5">
        <v>396</v>
      </c>
      <c r="G693" s="5"/>
    </row>
    <row r="694" spans="1:7" ht="115.5" customHeight="1">
      <c r="A694" s="26" t="s">
        <v>683</v>
      </c>
      <c r="B694" s="10" t="s">
        <v>257</v>
      </c>
      <c r="C694" s="10"/>
      <c r="D694" s="10"/>
      <c r="E694" s="13">
        <f t="shared" si="26"/>
        <v>132837</v>
      </c>
      <c r="F694" s="13">
        <f>F695+F697</f>
        <v>130137</v>
      </c>
      <c r="G694" s="13">
        <f>G695+G697</f>
        <v>2700</v>
      </c>
    </row>
    <row r="695" spans="1:7" ht="72" customHeight="1">
      <c r="A695" s="18" t="s">
        <v>65</v>
      </c>
      <c r="B695" s="9" t="s">
        <v>258</v>
      </c>
      <c r="C695" s="9"/>
      <c r="D695" s="9"/>
      <c r="E695" s="5">
        <f t="shared" si="26"/>
        <v>130137</v>
      </c>
      <c r="F695" s="5">
        <f>F696</f>
        <v>130137</v>
      </c>
      <c r="G695" s="5">
        <f>G696</f>
        <v>0</v>
      </c>
    </row>
    <row r="696" spans="1:7" ht="87.75" customHeight="1">
      <c r="A696" s="9" t="s">
        <v>21</v>
      </c>
      <c r="B696" s="9" t="s">
        <v>258</v>
      </c>
      <c r="C696" s="9" t="s">
        <v>17</v>
      </c>
      <c r="D696" s="9" t="s">
        <v>694</v>
      </c>
      <c r="E696" s="5">
        <f t="shared" si="26"/>
        <v>130137</v>
      </c>
      <c r="F696" s="5">
        <f>133719-2700-228+104-758</f>
        <v>130137</v>
      </c>
      <c r="G696" s="5"/>
    </row>
    <row r="697" spans="1:7" ht="175.5" customHeight="1">
      <c r="A697" s="9" t="s">
        <v>995</v>
      </c>
      <c r="B697" s="9" t="s">
        <v>938</v>
      </c>
      <c r="C697" s="9"/>
      <c r="D697" s="9"/>
      <c r="E697" s="5">
        <f t="shared" si="26"/>
        <v>2700</v>
      </c>
      <c r="F697" s="5">
        <f>F698</f>
        <v>0</v>
      </c>
      <c r="G697" s="5">
        <f>G698</f>
        <v>2700</v>
      </c>
    </row>
    <row r="698" spans="1:7" ht="87.75" customHeight="1">
      <c r="A698" s="9" t="s">
        <v>21</v>
      </c>
      <c r="B698" s="9" t="s">
        <v>938</v>
      </c>
      <c r="C698" s="9" t="s">
        <v>17</v>
      </c>
      <c r="D698" s="9" t="s">
        <v>694</v>
      </c>
      <c r="E698" s="5">
        <f t="shared" si="26"/>
        <v>2700</v>
      </c>
      <c r="F698" s="5"/>
      <c r="G698" s="5">
        <v>2700</v>
      </c>
    </row>
    <row r="699" spans="1:7" ht="49.5">
      <c r="A699" s="26" t="s">
        <v>1028</v>
      </c>
      <c r="B699" s="10" t="s">
        <v>1030</v>
      </c>
      <c r="C699" s="9"/>
      <c r="D699" s="9"/>
      <c r="E699" s="13">
        <f t="shared" si="26"/>
        <v>8822</v>
      </c>
      <c r="F699" s="13">
        <f>F700+F702</f>
        <v>882</v>
      </c>
      <c r="G699" s="13">
        <f>G700+G702</f>
        <v>7940</v>
      </c>
    </row>
    <row r="700" spans="1:7" ht="114.75" customHeight="1">
      <c r="A700" s="9" t="s">
        <v>1029</v>
      </c>
      <c r="B700" s="9" t="s">
        <v>1031</v>
      </c>
      <c r="C700" s="9"/>
      <c r="D700" s="9"/>
      <c r="E700" s="5">
        <f t="shared" si="26"/>
        <v>1244</v>
      </c>
      <c r="F700" s="5">
        <f>F701</f>
        <v>124</v>
      </c>
      <c r="G700" s="5">
        <f>G701</f>
        <v>1120</v>
      </c>
    </row>
    <row r="701" spans="1:7" ht="66">
      <c r="A701" s="9" t="s">
        <v>21</v>
      </c>
      <c r="B701" s="9" t="s">
        <v>1031</v>
      </c>
      <c r="C701" s="9" t="s">
        <v>17</v>
      </c>
      <c r="D701" s="9" t="s">
        <v>1032</v>
      </c>
      <c r="E701" s="5">
        <f t="shared" si="26"/>
        <v>1244</v>
      </c>
      <c r="F701" s="5">
        <f>228-104</f>
        <v>124</v>
      </c>
      <c r="G701" s="5">
        <f>2053-933</f>
        <v>1120</v>
      </c>
    </row>
    <row r="702" spans="1:7" ht="82.5">
      <c r="A702" s="9" t="s">
        <v>1074</v>
      </c>
      <c r="B702" s="9" t="s">
        <v>1073</v>
      </c>
      <c r="C702" s="9"/>
      <c r="D702" s="9"/>
      <c r="E702" s="5">
        <f t="shared" si="26"/>
        <v>7578</v>
      </c>
      <c r="F702" s="5">
        <f>F703</f>
        <v>758</v>
      </c>
      <c r="G702" s="5">
        <f>G703</f>
        <v>6820</v>
      </c>
    </row>
    <row r="703" spans="1:7" ht="66">
      <c r="A703" s="9" t="s">
        <v>21</v>
      </c>
      <c r="B703" s="9" t="s">
        <v>1073</v>
      </c>
      <c r="C703" s="9" t="s">
        <v>17</v>
      </c>
      <c r="D703" s="9" t="s">
        <v>1032</v>
      </c>
      <c r="E703" s="5">
        <f t="shared" si="26"/>
        <v>7578</v>
      </c>
      <c r="F703" s="5">
        <v>758</v>
      </c>
      <c r="G703" s="5">
        <f>6547+273</f>
        <v>6820</v>
      </c>
    </row>
    <row r="704" spans="1:7" ht="60.75" customHeight="1">
      <c r="A704" s="10" t="s">
        <v>755</v>
      </c>
      <c r="B704" s="10" t="s">
        <v>757</v>
      </c>
      <c r="C704" s="10"/>
      <c r="D704" s="9"/>
      <c r="E704" s="13">
        <f t="shared" si="26"/>
        <v>168095</v>
      </c>
      <c r="F704" s="13">
        <f>F705</f>
        <v>8804</v>
      </c>
      <c r="G704" s="13">
        <f>G705</f>
        <v>159291</v>
      </c>
    </row>
    <row r="705" spans="1:7" ht="101.25" customHeight="1">
      <c r="A705" s="10" t="s">
        <v>756</v>
      </c>
      <c r="B705" s="10" t="s">
        <v>758</v>
      </c>
      <c r="C705" s="10"/>
      <c r="D705" s="9"/>
      <c r="E705" s="13">
        <f t="shared" si="26"/>
        <v>168095</v>
      </c>
      <c r="F705" s="13">
        <f>F706+F708+F710</f>
        <v>8804</v>
      </c>
      <c r="G705" s="13">
        <f>G706+G708+G710</f>
        <v>159291</v>
      </c>
    </row>
    <row r="706" spans="1:7" ht="33" customHeight="1">
      <c r="A706" s="9" t="s">
        <v>60</v>
      </c>
      <c r="B706" s="9" t="s">
        <v>759</v>
      </c>
      <c r="C706" s="9"/>
      <c r="D706" s="9"/>
      <c r="E706" s="5">
        <f t="shared" si="26"/>
        <v>420</v>
      </c>
      <c r="F706" s="5">
        <f>F707</f>
        <v>420</v>
      </c>
      <c r="G706" s="5">
        <f>G707</f>
        <v>0</v>
      </c>
    </row>
    <row r="707" spans="1:7" ht="54.75" customHeight="1">
      <c r="A707" s="9" t="s">
        <v>23</v>
      </c>
      <c r="B707" s="9" t="s">
        <v>759</v>
      </c>
      <c r="C707" s="9" t="s">
        <v>16</v>
      </c>
      <c r="D707" s="9" t="s">
        <v>694</v>
      </c>
      <c r="E707" s="5">
        <f t="shared" si="26"/>
        <v>420</v>
      </c>
      <c r="F707" s="5">
        <v>420</v>
      </c>
      <c r="G707" s="5"/>
    </row>
    <row r="708" spans="1:7" ht="134.25" customHeight="1">
      <c r="A708" s="9" t="s">
        <v>778</v>
      </c>
      <c r="B708" s="9" t="s">
        <v>844</v>
      </c>
      <c r="C708" s="9"/>
      <c r="D708" s="9"/>
      <c r="E708" s="5">
        <f t="shared" si="26"/>
        <v>159291</v>
      </c>
      <c r="F708" s="5">
        <f>F709</f>
        <v>0</v>
      </c>
      <c r="G708" s="5">
        <f>G709</f>
        <v>159291</v>
      </c>
    </row>
    <row r="709" spans="1:7" ht="54.75" customHeight="1">
      <c r="A709" s="9" t="s">
        <v>23</v>
      </c>
      <c r="B709" s="9" t="s">
        <v>844</v>
      </c>
      <c r="C709" s="9" t="s">
        <v>16</v>
      </c>
      <c r="D709" s="9" t="s">
        <v>694</v>
      </c>
      <c r="E709" s="5">
        <f t="shared" si="26"/>
        <v>159291</v>
      </c>
      <c r="F709" s="5"/>
      <c r="G709" s="11">
        <v>159291</v>
      </c>
    </row>
    <row r="710" spans="1:7" ht="141" customHeight="1">
      <c r="A710" s="9" t="s">
        <v>778</v>
      </c>
      <c r="B710" s="9" t="s">
        <v>845</v>
      </c>
      <c r="C710" s="9"/>
      <c r="D710" s="9"/>
      <c r="E710" s="5">
        <f t="shared" si="26"/>
        <v>8384</v>
      </c>
      <c r="F710" s="5">
        <f>F711</f>
        <v>8384</v>
      </c>
      <c r="G710" s="5">
        <f>G711</f>
        <v>0</v>
      </c>
    </row>
    <row r="711" spans="1:7" ht="54.75" customHeight="1">
      <c r="A711" s="9" t="s">
        <v>23</v>
      </c>
      <c r="B711" s="9" t="s">
        <v>845</v>
      </c>
      <c r="C711" s="9" t="s">
        <v>16</v>
      </c>
      <c r="D711" s="9" t="s">
        <v>694</v>
      </c>
      <c r="E711" s="5">
        <f t="shared" si="26"/>
        <v>8384</v>
      </c>
      <c r="F711" s="5">
        <v>8384</v>
      </c>
      <c r="G711" s="5"/>
    </row>
    <row r="712" spans="1:7" ht="115.5">
      <c r="A712" s="20" t="s">
        <v>890</v>
      </c>
      <c r="B712" s="10" t="s">
        <v>259</v>
      </c>
      <c r="C712" s="10"/>
      <c r="D712" s="10"/>
      <c r="E712" s="13">
        <f t="shared" si="26"/>
        <v>8238</v>
      </c>
      <c r="F712" s="13">
        <f>F713+F717</f>
        <v>8238</v>
      </c>
      <c r="G712" s="13">
        <f>G713+G717</f>
        <v>0</v>
      </c>
    </row>
    <row r="713" spans="1:7" ht="93" customHeight="1">
      <c r="A713" s="26" t="s">
        <v>265</v>
      </c>
      <c r="B713" s="10" t="s">
        <v>260</v>
      </c>
      <c r="C713" s="10"/>
      <c r="D713" s="10"/>
      <c r="E713" s="13">
        <f t="shared" si="26"/>
        <v>3993</v>
      </c>
      <c r="F713" s="13">
        <f>F714</f>
        <v>3993</v>
      </c>
      <c r="G713" s="13">
        <f>G714</f>
        <v>0</v>
      </c>
    </row>
    <row r="714" spans="1:7" ht="49.5">
      <c r="A714" s="18" t="s">
        <v>86</v>
      </c>
      <c r="B714" s="9" t="s">
        <v>261</v>
      </c>
      <c r="C714" s="9"/>
      <c r="D714" s="9"/>
      <c r="E714" s="5">
        <f t="shared" si="26"/>
        <v>3993</v>
      </c>
      <c r="F714" s="5">
        <f>F715+F716</f>
        <v>3993</v>
      </c>
      <c r="G714" s="5">
        <f>G715+G716</f>
        <v>0</v>
      </c>
    </row>
    <row r="715" spans="1:7" ht="162" customHeight="1">
      <c r="A715" s="11" t="s">
        <v>25</v>
      </c>
      <c r="B715" s="9" t="s">
        <v>261</v>
      </c>
      <c r="C715" s="9" t="s">
        <v>15</v>
      </c>
      <c r="D715" s="9" t="s">
        <v>34</v>
      </c>
      <c r="E715" s="5">
        <f t="shared" si="26"/>
        <v>3914</v>
      </c>
      <c r="F715" s="5">
        <v>3914</v>
      </c>
      <c r="G715" s="5"/>
    </row>
    <row r="716" spans="1:7" ht="60" customHeight="1">
      <c r="A716" s="9" t="s">
        <v>23</v>
      </c>
      <c r="B716" s="9" t="s">
        <v>261</v>
      </c>
      <c r="C716" s="9" t="s">
        <v>16</v>
      </c>
      <c r="D716" s="9" t="s">
        <v>34</v>
      </c>
      <c r="E716" s="5">
        <f t="shared" si="26"/>
        <v>79</v>
      </c>
      <c r="F716" s="5">
        <v>79</v>
      </c>
      <c r="G716" s="5"/>
    </row>
    <row r="717" spans="1:7" ht="81.75" customHeight="1">
      <c r="A717" s="26" t="s">
        <v>266</v>
      </c>
      <c r="B717" s="10" t="s">
        <v>262</v>
      </c>
      <c r="C717" s="10"/>
      <c r="D717" s="10"/>
      <c r="E717" s="13">
        <f t="shared" si="26"/>
        <v>4245</v>
      </c>
      <c r="F717" s="13">
        <f>F718</f>
        <v>4245</v>
      </c>
      <c r="G717" s="13">
        <f>G718</f>
        <v>0</v>
      </c>
    </row>
    <row r="718" spans="1:7" ht="75" customHeight="1">
      <c r="A718" s="18" t="s">
        <v>65</v>
      </c>
      <c r="B718" s="9" t="s">
        <v>263</v>
      </c>
      <c r="C718" s="9"/>
      <c r="D718" s="9"/>
      <c r="E718" s="5">
        <f t="shared" si="26"/>
        <v>4245</v>
      </c>
      <c r="F718" s="5">
        <f>F719+F720</f>
        <v>4245</v>
      </c>
      <c r="G718" s="5">
        <f>G719+G720</f>
        <v>0</v>
      </c>
    </row>
    <row r="719" spans="1:7" ht="165.75" customHeight="1">
      <c r="A719" s="11" t="s">
        <v>25</v>
      </c>
      <c r="B719" s="9" t="s">
        <v>263</v>
      </c>
      <c r="C719" s="9" t="s">
        <v>15</v>
      </c>
      <c r="D719" s="9" t="s">
        <v>34</v>
      </c>
      <c r="E719" s="5">
        <f t="shared" si="26"/>
        <v>3783</v>
      </c>
      <c r="F719" s="5">
        <v>3783</v>
      </c>
      <c r="G719" s="5"/>
    </row>
    <row r="720" spans="1:7" ht="59.25" customHeight="1">
      <c r="A720" s="9" t="s">
        <v>23</v>
      </c>
      <c r="B720" s="9" t="s">
        <v>263</v>
      </c>
      <c r="C720" s="9" t="s">
        <v>16</v>
      </c>
      <c r="D720" s="9" t="s">
        <v>34</v>
      </c>
      <c r="E720" s="5">
        <f t="shared" si="26"/>
        <v>462</v>
      </c>
      <c r="F720" s="5">
        <v>462</v>
      </c>
      <c r="G720" s="5"/>
    </row>
    <row r="721" spans="1:7" ht="151.5" customHeight="1">
      <c r="A721" s="20" t="s">
        <v>880</v>
      </c>
      <c r="B721" s="10" t="s">
        <v>380</v>
      </c>
      <c r="C721" s="9"/>
      <c r="D721" s="9"/>
      <c r="E721" s="13">
        <f aca="true" t="shared" si="27" ref="E721:E737">F721+G721</f>
        <v>14620</v>
      </c>
      <c r="F721" s="13">
        <f>F722+F726</f>
        <v>14620</v>
      </c>
      <c r="G721" s="13">
        <f>G722+G726</f>
        <v>0</v>
      </c>
    </row>
    <row r="722" spans="1:7" ht="132.75" customHeight="1">
      <c r="A722" s="20" t="s">
        <v>381</v>
      </c>
      <c r="B722" s="10" t="s">
        <v>382</v>
      </c>
      <c r="C722" s="9"/>
      <c r="D722" s="9"/>
      <c r="E722" s="13">
        <f t="shared" si="27"/>
        <v>13020</v>
      </c>
      <c r="F722" s="13">
        <f aca="true" t="shared" si="28" ref="F722:G724">F723</f>
        <v>13020</v>
      </c>
      <c r="G722" s="13">
        <f t="shared" si="28"/>
        <v>0</v>
      </c>
    </row>
    <row r="723" spans="1:7" ht="96.75" customHeight="1">
      <c r="A723" s="10" t="s">
        <v>726</v>
      </c>
      <c r="B723" s="10" t="s">
        <v>724</v>
      </c>
      <c r="C723" s="9"/>
      <c r="D723" s="9"/>
      <c r="E723" s="13">
        <f t="shared" si="27"/>
        <v>13020</v>
      </c>
      <c r="F723" s="13">
        <f t="shared" si="28"/>
        <v>13020</v>
      </c>
      <c r="G723" s="13">
        <f t="shared" si="28"/>
        <v>0</v>
      </c>
    </row>
    <row r="724" spans="1:7" ht="75" customHeight="1">
      <c r="A724" s="11" t="s">
        <v>58</v>
      </c>
      <c r="B724" s="9" t="s">
        <v>725</v>
      </c>
      <c r="C724" s="9"/>
      <c r="D724" s="9"/>
      <c r="E724" s="5">
        <f t="shared" si="27"/>
        <v>13020</v>
      </c>
      <c r="F724" s="5">
        <f t="shared" si="28"/>
        <v>13020</v>
      </c>
      <c r="G724" s="5">
        <f t="shared" si="28"/>
        <v>0</v>
      </c>
    </row>
    <row r="725" spans="1:7" ht="93" customHeight="1">
      <c r="A725" s="9" t="s">
        <v>21</v>
      </c>
      <c r="B725" s="9" t="s">
        <v>725</v>
      </c>
      <c r="C725" s="9" t="s">
        <v>17</v>
      </c>
      <c r="D725" s="9" t="s">
        <v>35</v>
      </c>
      <c r="E725" s="5">
        <f t="shared" si="27"/>
        <v>13020</v>
      </c>
      <c r="F725" s="5">
        <v>13020</v>
      </c>
      <c r="G725" s="5"/>
    </row>
    <row r="726" spans="1:7" ht="98.25" customHeight="1">
      <c r="A726" s="20" t="s">
        <v>383</v>
      </c>
      <c r="B726" s="10" t="s">
        <v>384</v>
      </c>
      <c r="C726" s="9"/>
      <c r="D726" s="9"/>
      <c r="E726" s="13">
        <f t="shared" si="27"/>
        <v>1600</v>
      </c>
      <c r="F726" s="13">
        <f aca="true" t="shared" si="29" ref="F726:G728">F727</f>
        <v>1600</v>
      </c>
      <c r="G726" s="13">
        <f t="shared" si="29"/>
        <v>0</v>
      </c>
    </row>
    <row r="727" spans="1:7" ht="140.25" customHeight="1">
      <c r="A727" s="20" t="s">
        <v>385</v>
      </c>
      <c r="B727" s="10" t="s">
        <v>386</v>
      </c>
      <c r="C727" s="9"/>
      <c r="D727" s="9"/>
      <c r="E727" s="13">
        <f t="shared" si="27"/>
        <v>1600</v>
      </c>
      <c r="F727" s="13">
        <f t="shared" si="29"/>
        <v>1600</v>
      </c>
      <c r="G727" s="13">
        <f t="shared" si="29"/>
        <v>0</v>
      </c>
    </row>
    <row r="728" spans="1:7" ht="90.75" customHeight="1">
      <c r="A728" s="11" t="s">
        <v>169</v>
      </c>
      <c r="B728" s="9" t="s">
        <v>387</v>
      </c>
      <c r="C728" s="9"/>
      <c r="D728" s="9"/>
      <c r="E728" s="5">
        <f t="shared" si="27"/>
        <v>1600</v>
      </c>
      <c r="F728" s="5">
        <f t="shared" si="29"/>
        <v>1600</v>
      </c>
      <c r="G728" s="5">
        <f t="shared" si="29"/>
        <v>0</v>
      </c>
    </row>
    <row r="729" spans="1:7" ht="33">
      <c r="A729" s="9" t="s">
        <v>22</v>
      </c>
      <c r="B729" s="9" t="s">
        <v>387</v>
      </c>
      <c r="C729" s="9" t="s">
        <v>18</v>
      </c>
      <c r="D729" s="9" t="s">
        <v>36</v>
      </c>
      <c r="E729" s="5">
        <f t="shared" si="27"/>
        <v>1600</v>
      </c>
      <c r="F729" s="5">
        <v>1600</v>
      </c>
      <c r="G729" s="5"/>
    </row>
    <row r="730" spans="1:7" ht="164.25" customHeight="1">
      <c r="A730" s="20" t="s">
        <v>881</v>
      </c>
      <c r="B730" s="10" t="s">
        <v>168</v>
      </c>
      <c r="C730" s="10"/>
      <c r="D730" s="10"/>
      <c r="E730" s="13">
        <f t="shared" si="27"/>
        <v>2537</v>
      </c>
      <c r="F730" s="13">
        <f>F731+F738+F745+F749</f>
        <v>2072</v>
      </c>
      <c r="G730" s="13">
        <f>G731+G738+G745+G749</f>
        <v>465</v>
      </c>
    </row>
    <row r="731" spans="1:7" ht="103.5" customHeight="1">
      <c r="A731" s="10" t="s">
        <v>891</v>
      </c>
      <c r="B731" s="10" t="s">
        <v>736</v>
      </c>
      <c r="C731" s="10"/>
      <c r="D731" s="10"/>
      <c r="E731" s="13">
        <f t="shared" si="27"/>
        <v>500</v>
      </c>
      <c r="F731" s="13">
        <f>F732+F735</f>
        <v>500</v>
      </c>
      <c r="G731" s="13">
        <f>G732+G735</f>
        <v>0</v>
      </c>
    </row>
    <row r="732" spans="1:7" ht="63.75" customHeight="1">
      <c r="A732" s="10" t="s">
        <v>737</v>
      </c>
      <c r="B732" s="10" t="s">
        <v>738</v>
      </c>
      <c r="C732" s="10"/>
      <c r="D732" s="10"/>
      <c r="E732" s="13">
        <f t="shared" si="27"/>
        <v>150</v>
      </c>
      <c r="F732" s="13">
        <f>F733</f>
        <v>150</v>
      </c>
      <c r="G732" s="13">
        <f>G733</f>
        <v>0</v>
      </c>
    </row>
    <row r="733" spans="1:7" ht="104.25" customHeight="1">
      <c r="A733" s="12" t="s">
        <v>169</v>
      </c>
      <c r="B733" s="9" t="s">
        <v>739</v>
      </c>
      <c r="C733" s="9"/>
      <c r="D733" s="9"/>
      <c r="E733" s="5">
        <f t="shared" si="27"/>
        <v>150</v>
      </c>
      <c r="F733" s="5">
        <f>F734</f>
        <v>150</v>
      </c>
      <c r="G733" s="5">
        <f>G734</f>
        <v>0</v>
      </c>
    </row>
    <row r="734" spans="1:7" ht="45" customHeight="1">
      <c r="A734" s="9" t="s">
        <v>22</v>
      </c>
      <c r="B734" s="9" t="s">
        <v>739</v>
      </c>
      <c r="C734" s="9" t="s">
        <v>18</v>
      </c>
      <c r="D734" s="9" t="s">
        <v>3</v>
      </c>
      <c r="E734" s="5">
        <f t="shared" si="27"/>
        <v>150</v>
      </c>
      <c r="F734" s="5">
        <v>150</v>
      </c>
      <c r="G734" s="5"/>
    </row>
    <row r="735" spans="1:7" ht="78.75" customHeight="1">
      <c r="A735" s="10" t="s">
        <v>740</v>
      </c>
      <c r="B735" s="10" t="s">
        <v>741</v>
      </c>
      <c r="C735" s="10"/>
      <c r="D735" s="10"/>
      <c r="E735" s="13">
        <f t="shared" si="27"/>
        <v>350</v>
      </c>
      <c r="F735" s="13">
        <f>F736</f>
        <v>350</v>
      </c>
      <c r="G735" s="13">
        <f>G736</f>
        <v>0</v>
      </c>
    </row>
    <row r="736" spans="1:7" ht="108" customHeight="1">
      <c r="A736" s="12" t="s">
        <v>169</v>
      </c>
      <c r="B736" s="9" t="s">
        <v>742</v>
      </c>
      <c r="C736" s="9"/>
      <c r="D736" s="9"/>
      <c r="E736" s="5">
        <f t="shared" si="27"/>
        <v>350</v>
      </c>
      <c r="F736" s="5">
        <f>F737</f>
        <v>350</v>
      </c>
      <c r="G736" s="5">
        <f>G737</f>
        <v>0</v>
      </c>
    </row>
    <row r="737" spans="1:7" ht="40.5" customHeight="1">
      <c r="A737" s="9" t="s">
        <v>22</v>
      </c>
      <c r="B737" s="9" t="s">
        <v>742</v>
      </c>
      <c r="C737" s="9" t="s">
        <v>18</v>
      </c>
      <c r="D737" s="9" t="s">
        <v>3</v>
      </c>
      <c r="E737" s="5">
        <f t="shared" si="27"/>
        <v>350</v>
      </c>
      <c r="F737" s="5">
        <v>350</v>
      </c>
      <c r="G737" s="5"/>
    </row>
    <row r="738" spans="1:7" ht="96" customHeight="1">
      <c r="A738" s="10" t="s">
        <v>912</v>
      </c>
      <c r="B738" s="10" t="s">
        <v>913</v>
      </c>
      <c r="C738" s="10"/>
      <c r="D738" s="10"/>
      <c r="E738" s="13">
        <f aca="true" t="shared" si="30" ref="E738:E744">F738+G738</f>
        <v>220</v>
      </c>
      <c r="F738" s="13">
        <f>F739+F742</f>
        <v>220</v>
      </c>
      <c r="G738" s="13">
        <f>G739+G742</f>
        <v>0</v>
      </c>
    </row>
    <row r="739" spans="1:7" ht="105" customHeight="1">
      <c r="A739" s="10" t="s">
        <v>914</v>
      </c>
      <c r="B739" s="10" t="s">
        <v>915</v>
      </c>
      <c r="C739" s="9"/>
      <c r="D739" s="9"/>
      <c r="E739" s="13">
        <f t="shared" si="30"/>
        <v>180</v>
      </c>
      <c r="F739" s="13">
        <f>F740</f>
        <v>180</v>
      </c>
      <c r="G739" s="13">
        <f>G740</f>
        <v>0</v>
      </c>
    </row>
    <row r="740" spans="1:7" ht="33.75" customHeight="1">
      <c r="A740" s="12" t="s">
        <v>76</v>
      </c>
      <c r="B740" s="9" t="s">
        <v>916</v>
      </c>
      <c r="C740" s="9"/>
      <c r="D740" s="9"/>
      <c r="E740" s="5">
        <f t="shared" si="30"/>
        <v>180</v>
      </c>
      <c r="F740" s="5">
        <f>F741</f>
        <v>180</v>
      </c>
      <c r="G740" s="5">
        <f>G741</f>
        <v>0</v>
      </c>
    </row>
    <row r="741" spans="1:7" ht="69" customHeight="1">
      <c r="A741" s="9" t="s">
        <v>23</v>
      </c>
      <c r="B741" s="9" t="s">
        <v>916</v>
      </c>
      <c r="C741" s="9" t="s">
        <v>16</v>
      </c>
      <c r="D741" s="9" t="s">
        <v>1</v>
      </c>
      <c r="E741" s="5">
        <f t="shared" si="30"/>
        <v>180</v>
      </c>
      <c r="F741" s="5">
        <v>180</v>
      </c>
      <c r="G741" s="5"/>
    </row>
    <row r="742" spans="1:7" ht="163.5" customHeight="1">
      <c r="A742" s="10" t="s">
        <v>917</v>
      </c>
      <c r="B742" s="10" t="s">
        <v>918</v>
      </c>
      <c r="C742" s="9"/>
      <c r="D742" s="9"/>
      <c r="E742" s="13">
        <f t="shared" si="30"/>
        <v>40</v>
      </c>
      <c r="F742" s="13">
        <f>F743</f>
        <v>40</v>
      </c>
      <c r="G742" s="13">
        <f>G743</f>
        <v>0</v>
      </c>
    </row>
    <row r="743" spans="1:7" ht="24" customHeight="1">
      <c r="A743" s="12" t="s">
        <v>76</v>
      </c>
      <c r="B743" s="9" t="s">
        <v>919</v>
      </c>
      <c r="C743" s="9"/>
      <c r="D743" s="9"/>
      <c r="E743" s="5">
        <f t="shared" si="30"/>
        <v>40</v>
      </c>
      <c r="F743" s="5">
        <f>F744</f>
        <v>40</v>
      </c>
      <c r="G743" s="5">
        <f>G744</f>
        <v>0</v>
      </c>
    </row>
    <row r="744" spans="1:7" ht="67.5" customHeight="1">
      <c r="A744" s="9" t="s">
        <v>23</v>
      </c>
      <c r="B744" s="9" t="s">
        <v>919</v>
      </c>
      <c r="C744" s="9" t="s">
        <v>16</v>
      </c>
      <c r="D744" s="9" t="s">
        <v>1</v>
      </c>
      <c r="E744" s="5">
        <f t="shared" si="30"/>
        <v>40</v>
      </c>
      <c r="F744" s="5">
        <v>40</v>
      </c>
      <c r="G744" s="5"/>
    </row>
    <row r="745" spans="1:7" ht="81.75" customHeight="1">
      <c r="A745" s="10" t="s">
        <v>920</v>
      </c>
      <c r="B745" s="10" t="s">
        <v>921</v>
      </c>
      <c r="C745" s="9"/>
      <c r="D745" s="9"/>
      <c r="E745" s="13">
        <f>F745+G745</f>
        <v>1322</v>
      </c>
      <c r="F745" s="13">
        <f>F746</f>
        <v>1322</v>
      </c>
      <c r="G745" s="13">
        <f aca="true" t="shared" si="31" ref="F745:G747">G746</f>
        <v>0</v>
      </c>
    </row>
    <row r="746" spans="1:7" ht="121.5" customHeight="1">
      <c r="A746" s="10" t="s">
        <v>922</v>
      </c>
      <c r="B746" s="10" t="s">
        <v>923</v>
      </c>
      <c r="C746" s="9"/>
      <c r="D746" s="9"/>
      <c r="E746" s="13">
        <f>F746+G746</f>
        <v>1322</v>
      </c>
      <c r="F746" s="13">
        <f t="shared" si="31"/>
        <v>1322</v>
      </c>
      <c r="G746" s="13">
        <f t="shared" si="31"/>
        <v>0</v>
      </c>
    </row>
    <row r="747" spans="1:7" ht="93" customHeight="1">
      <c r="A747" s="11" t="s">
        <v>169</v>
      </c>
      <c r="B747" s="9" t="s">
        <v>924</v>
      </c>
      <c r="C747" s="9"/>
      <c r="D747" s="9"/>
      <c r="E747" s="5">
        <f>F747+G747</f>
        <v>1322</v>
      </c>
      <c r="F747" s="5">
        <f t="shared" si="31"/>
        <v>1322</v>
      </c>
      <c r="G747" s="5">
        <f t="shared" si="31"/>
        <v>0</v>
      </c>
    </row>
    <row r="748" spans="1:7" ht="34.5" customHeight="1">
      <c r="A748" s="9" t="s">
        <v>22</v>
      </c>
      <c r="B748" s="9" t="s">
        <v>924</v>
      </c>
      <c r="C748" s="9" t="s">
        <v>18</v>
      </c>
      <c r="D748" s="9" t="s">
        <v>5</v>
      </c>
      <c r="E748" s="5">
        <f>F748+G748</f>
        <v>1322</v>
      </c>
      <c r="F748" s="5">
        <v>1322</v>
      </c>
      <c r="G748" s="5"/>
    </row>
    <row r="749" spans="1:7" ht="75" customHeight="1">
      <c r="A749" s="20" t="s">
        <v>892</v>
      </c>
      <c r="B749" s="10" t="s">
        <v>170</v>
      </c>
      <c r="C749" s="10"/>
      <c r="D749" s="10"/>
      <c r="E749" s="13">
        <f aca="true" t="shared" si="32" ref="E749:E756">F749+G749</f>
        <v>495</v>
      </c>
      <c r="F749" s="13">
        <f>F750+F753</f>
        <v>30</v>
      </c>
      <c r="G749" s="13">
        <f>G750+G753</f>
        <v>465</v>
      </c>
    </row>
    <row r="750" spans="1:7" ht="147" customHeight="1">
      <c r="A750" s="20" t="s">
        <v>171</v>
      </c>
      <c r="B750" s="10" t="s">
        <v>172</v>
      </c>
      <c r="C750" s="10"/>
      <c r="D750" s="10"/>
      <c r="E750" s="13">
        <f t="shared" si="32"/>
        <v>465</v>
      </c>
      <c r="F750" s="13">
        <f>F751</f>
        <v>0</v>
      </c>
      <c r="G750" s="13">
        <f>G751</f>
        <v>465</v>
      </c>
    </row>
    <row r="751" spans="1:7" ht="46.5" customHeight="1">
      <c r="A751" s="11" t="s">
        <v>173</v>
      </c>
      <c r="B751" s="9" t="s">
        <v>174</v>
      </c>
      <c r="C751" s="9"/>
      <c r="D751" s="9"/>
      <c r="E751" s="5">
        <f t="shared" si="32"/>
        <v>465</v>
      </c>
      <c r="F751" s="5">
        <f>F752</f>
        <v>0</v>
      </c>
      <c r="G751" s="5">
        <f>G752</f>
        <v>465</v>
      </c>
    </row>
    <row r="752" spans="1:7" ht="165.75" customHeight="1">
      <c r="A752" s="11" t="s">
        <v>25</v>
      </c>
      <c r="B752" s="9" t="s">
        <v>174</v>
      </c>
      <c r="C752" s="9" t="s">
        <v>15</v>
      </c>
      <c r="D752" s="9" t="s">
        <v>37</v>
      </c>
      <c r="E752" s="5">
        <f t="shared" si="32"/>
        <v>465</v>
      </c>
      <c r="F752" s="5"/>
      <c r="G752" s="5">
        <v>465</v>
      </c>
    </row>
    <row r="753" spans="1:7" ht="165.75" customHeight="1">
      <c r="A753" s="10" t="s">
        <v>925</v>
      </c>
      <c r="B753" s="10" t="s">
        <v>926</v>
      </c>
      <c r="C753" s="9"/>
      <c r="D753" s="9"/>
      <c r="E753" s="13">
        <f>F753+G753</f>
        <v>30</v>
      </c>
      <c r="F753" s="13">
        <f>F754</f>
        <v>30</v>
      </c>
      <c r="G753" s="13">
        <f>G754</f>
        <v>0</v>
      </c>
    </row>
    <row r="754" spans="1:7" ht="28.5" customHeight="1">
      <c r="A754" s="12" t="s">
        <v>76</v>
      </c>
      <c r="B754" s="9" t="s">
        <v>927</v>
      </c>
      <c r="C754" s="9"/>
      <c r="D754" s="9"/>
      <c r="E754" s="5">
        <f>F754+G754</f>
        <v>30</v>
      </c>
      <c r="F754" s="5">
        <f>F755</f>
        <v>30</v>
      </c>
      <c r="G754" s="5">
        <f>G755</f>
        <v>0</v>
      </c>
    </row>
    <row r="755" spans="1:7" ht="75" customHeight="1">
      <c r="A755" s="9" t="s">
        <v>23</v>
      </c>
      <c r="B755" s="9" t="s">
        <v>927</v>
      </c>
      <c r="C755" s="9" t="s">
        <v>16</v>
      </c>
      <c r="D755" s="9" t="s">
        <v>1</v>
      </c>
      <c r="E755" s="5">
        <f>F755+G755</f>
        <v>30</v>
      </c>
      <c r="F755" s="5">
        <v>30</v>
      </c>
      <c r="G755" s="5"/>
    </row>
    <row r="756" spans="1:7" ht="102.75" customHeight="1">
      <c r="A756" s="20" t="s">
        <v>882</v>
      </c>
      <c r="B756" s="10" t="s">
        <v>121</v>
      </c>
      <c r="C756" s="10"/>
      <c r="D756" s="10"/>
      <c r="E756" s="13">
        <f t="shared" si="32"/>
        <v>3080</v>
      </c>
      <c r="F756" s="13">
        <f>F757+F764</f>
        <v>23</v>
      </c>
      <c r="G756" s="13">
        <f>G757+G764</f>
        <v>3057</v>
      </c>
    </row>
    <row r="757" spans="1:7" ht="65.25" customHeight="1">
      <c r="A757" s="20" t="s">
        <v>939</v>
      </c>
      <c r="B757" s="10" t="s">
        <v>940</v>
      </c>
      <c r="C757" s="10"/>
      <c r="D757" s="10"/>
      <c r="E757" s="13">
        <f>F757+G757</f>
        <v>3057</v>
      </c>
      <c r="F757" s="13">
        <f>F758+F761</f>
        <v>0</v>
      </c>
      <c r="G757" s="13">
        <f>G758+G761</f>
        <v>3057</v>
      </c>
    </row>
    <row r="758" spans="1:7" ht="141.75" customHeight="1">
      <c r="A758" s="20" t="s">
        <v>122</v>
      </c>
      <c r="B758" s="10" t="s">
        <v>941</v>
      </c>
      <c r="C758" s="10"/>
      <c r="D758" s="10"/>
      <c r="E758" s="13">
        <f aca="true" t="shared" si="33" ref="E758:E767">F758+G758</f>
        <v>2592</v>
      </c>
      <c r="F758" s="13">
        <f>F759</f>
        <v>0</v>
      </c>
      <c r="G758" s="13">
        <f>G759</f>
        <v>2592</v>
      </c>
    </row>
    <row r="759" spans="1:7" ht="113.25" customHeight="1">
      <c r="A759" s="11" t="s">
        <v>1033</v>
      </c>
      <c r="B759" s="9" t="s">
        <v>942</v>
      </c>
      <c r="C759" s="10"/>
      <c r="D759" s="10"/>
      <c r="E759" s="5">
        <f t="shared" si="33"/>
        <v>2592</v>
      </c>
      <c r="F759" s="5">
        <f>F760</f>
        <v>0</v>
      </c>
      <c r="G759" s="5">
        <f>G760</f>
        <v>2592</v>
      </c>
    </row>
    <row r="760" spans="1:7" ht="33">
      <c r="A760" s="11" t="s">
        <v>22</v>
      </c>
      <c r="B760" s="9" t="s">
        <v>942</v>
      </c>
      <c r="C760" s="9" t="s">
        <v>18</v>
      </c>
      <c r="D760" s="9" t="s">
        <v>38</v>
      </c>
      <c r="E760" s="5">
        <f t="shared" si="33"/>
        <v>2592</v>
      </c>
      <c r="F760" s="5"/>
      <c r="G760" s="5">
        <v>2592</v>
      </c>
    </row>
    <row r="761" spans="1:7" ht="114" customHeight="1">
      <c r="A761" s="20" t="s">
        <v>672</v>
      </c>
      <c r="B761" s="10" t="s">
        <v>943</v>
      </c>
      <c r="C761" s="10"/>
      <c r="D761" s="10"/>
      <c r="E761" s="13">
        <f t="shared" si="33"/>
        <v>465</v>
      </c>
      <c r="F761" s="13">
        <f>F762</f>
        <v>0</v>
      </c>
      <c r="G761" s="13">
        <f>G762</f>
        <v>465</v>
      </c>
    </row>
    <row r="762" spans="1:7" ht="76.5" customHeight="1">
      <c r="A762" s="9" t="s">
        <v>135</v>
      </c>
      <c r="B762" s="9" t="s">
        <v>944</v>
      </c>
      <c r="C762" s="9"/>
      <c r="D762" s="9"/>
      <c r="E762" s="5">
        <f t="shared" si="33"/>
        <v>465</v>
      </c>
      <c r="F762" s="5">
        <f>F763</f>
        <v>0</v>
      </c>
      <c r="G762" s="5">
        <f>G763</f>
        <v>465</v>
      </c>
    </row>
    <row r="763" spans="1:7" ht="158.25" customHeight="1">
      <c r="A763" s="11" t="s">
        <v>25</v>
      </c>
      <c r="B763" s="9" t="s">
        <v>944</v>
      </c>
      <c r="C763" s="9" t="s">
        <v>15</v>
      </c>
      <c r="D763" s="9" t="s">
        <v>6</v>
      </c>
      <c r="E763" s="5">
        <f t="shared" si="33"/>
        <v>465</v>
      </c>
      <c r="F763" s="5"/>
      <c r="G763" s="5">
        <v>465</v>
      </c>
    </row>
    <row r="764" spans="1:7" ht="72" customHeight="1">
      <c r="A764" s="10" t="s">
        <v>945</v>
      </c>
      <c r="B764" s="10" t="s">
        <v>946</v>
      </c>
      <c r="C764" s="10"/>
      <c r="D764" s="10"/>
      <c r="E764" s="13">
        <f t="shared" si="33"/>
        <v>23</v>
      </c>
      <c r="F764" s="13">
        <f aca="true" t="shared" si="34" ref="F764:G766">F765</f>
        <v>23</v>
      </c>
      <c r="G764" s="13">
        <f t="shared" si="34"/>
        <v>0</v>
      </c>
    </row>
    <row r="765" spans="1:7" ht="172.5" customHeight="1">
      <c r="A765" s="10" t="s">
        <v>947</v>
      </c>
      <c r="B765" s="10" t="s">
        <v>948</v>
      </c>
      <c r="C765" s="10"/>
      <c r="D765" s="10"/>
      <c r="E765" s="13">
        <f t="shared" si="33"/>
        <v>23</v>
      </c>
      <c r="F765" s="13">
        <f t="shared" si="34"/>
        <v>23</v>
      </c>
      <c r="G765" s="13">
        <f t="shared" si="34"/>
        <v>0</v>
      </c>
    </row>
    <row r="766" spans="1:7" ht="26.25" customHeight="1">
      <c r="A766" s="12" t="s">
        <v>76</v>
      </c>
      <c r="B766" s="9" t="s">
        <v>949</v>
      </c>
      <c r="C766" s="9"/>
      <c r="D766" s="9"/>
      <c r="E766" s="5">
        <f t="shared" si="33"/>
        <v>23</v>
      </c>
      <c r="F766" s="5">
        <f t="shared" si="34"/>
        <v>23</v>
      </c>
      <c r="G766" s="5">
        <f t="shared" si="34"/>
        <v>0</v>
      </c>
    </row>
    <row r="767" spans="1:7" ht="58.5" customHeight="1">
      <c r="A767" s="9" t="s">
        <v>23</v>
      </c>
      <c r="B767" s="9" t="s">
        <v>949</v>
      </c>
      <c r="C767" s="9" t="s">
        <v>16</v>
      </c>
      <c r="D767" s="9" t="s">
        <v>1</v>
      </c>
      <c r="E767" s="5">
        <f t="shared" si="33"/>
        <v>23</v>
      </c>
      <c r="F767" s="5">
        <v>23</v>
      </c>
      <c r="G767" s="5"/>
    </row>
    <row r="768" spans="1:7" ht="125.25" customHeight="1">
      <c r="A768" s="10" t="s">
        <v>1008</v>
      </c>
      <c r="B768" s="10" t="s">
        <v>1009</v>
      </c>
      <c r="C768" s="9"/>
      <c r="D768" s="9"/>
      <c r="E768" s="13">
        <f aca="true" t="shared" si="35" ref="E768:E774">SUM(F768:G768)</f>
        <v>1633</v>
      </c>
      <c r="F768" s="13">
        <f>F769+F775</f>
        <v>1633</v>
      </c>
      <c r="G768" s="13">
        <f>G769+G775</f>
        <v>0</v>
      </c>
    </row>
    <row r="769" spans="1:7" ht="105.75" customHeight="1">
      <c r="A769" s="10" t="s">
        <v>1022</v>
      </c>
      <c r="B769" s="10" t="s">
        <v>1010</v>
      </c>
      <c r="C769" s="9"/>
      <c r="D769" s="9"/>
      <c r="E769" s="13">
        <f t="shared" si="35"/>
        <v>1613</v>
      </c>
      <c r="F769" s="13">
        <f>F770</f>
        <v>1613</v>
      </c>
      <c r="G769" s="13">
        <f>G770</f>
        <v>0</v>
      </c>
    </row>
    <row r="770" spans="1:7" ht="210" customHeight="1">
      <c r="A770" s="10" t="s">
        <v>1023</v>
      </c>
      <c r="B770" s="10" t="s">
        <v>1011</v>
      </c>
      <c r="C770" s="9"/>
      <c r="D770" s="9"/>
      <c r="E770" s="5">
        <f t="shared" si="35"/>
        <v>1613</v>
      </c>
      <c r="F770" s="13">
        <f>F771+F773</f>
        <v>1613</v>
      </c>
      <c r="G770" s="13">
        <f>G771+G773</f>
        <v>0</v>
      </c>
    </row>
    <row r="771" spans="1:7" ht="58.5" customHeight="1">
      <c r="A771" s="12" t="s">
        <v>426</v>
      </c>
      <c r="B771" s="9" t="s">
        <v>1012</v>
      </c>
      <c r="C771" s="9"/>
      <c r="D771" s="9"/>
      <c r="E771" s="5">
        <f t="shared" si="35"/>
        <v>13</v>
      </c>
      <c r="F771" s="5">
        <f>F772</f>
        <v>13</v>
      </c>
      <c r="G771" s="5">
        <f>G772</f>
        <v>0</v>
      </c>
    </row>
    <row r="772" spans="1:7" ht="58.5" customHeight="1">
      <c r="A772" s="9" t="s">
        <v>23</v>
      </c>
      <c r="B772" s="9" t="s">
        <v>1012</v>
      </c>
      <c r="C772" s="9" t="s">
        <v>16</v>
      </c>
      <c r="D772" s="9" t="s">
        <v>11</v>
      </c>
      <c r="E772" s="5">
        <f t="shared" si="35"/>
        <v>13</v>
      </c>
      <c r="F772" s="5">
        <v>13</v>
      </c>
      <c r="G772" s="5"/>
    </row>
    <row r="773" spans="1:7" ht="178.5" customHeight="1">
      <c r="A773" s="12" t="s">
        <v>440</v>
      </c>
      <c r="B773" s="9" t="s">
        <v>1013</v>
      </c>
      <c r="C773" s="9"/>
      <c r="D773" s="9"/>
      <c r="E773" s="5">
        <f t="shared" si="35"/>
        <v>1600</v>
      </c>
      <c r="F773" s="5">
        <f>F774</f>
        <v>1600</v>
      </c>
      <c r="G773" s="5">
        <f>G774</f>
        <v>0</v>
      </c>
    </row>
    <row r="774" spans="1:7" ht="58.5" customHeight="1">
      <c r="A774" s="12" t="s">
        <v>30</v>
      </c>
      <c r="B774" s="9" t="s">
        <v>1013</v>
      </c>
      <c r="C774" s="9" t="s">
        <v>19</v>
      </c>
      <c r="D774" s="9" t="s">
        <v>11</v>
      </c>
      <c r="E774" s="5">
        <f t="shared" si="35"/>
        <v>1600</v>
      </c>
      <c r="F774" s="5">
        <v>1600</v>
      </c>
      <c r="G774" s="5"/>
    </row>
    <row r="775" spans="1:7" ht="118.5" customHeight="1">
      <c r="A775" s="10" t="s">
        <v>1014</v>
      </c>
      <c r="B775" s="10" t="s">
        <v>1015</v>
      </c>
      <c r="C775" s="9"/>
      <c r="D775" s="9"/>
      <c r="E775" s="13">
        <f aca="true" t="shared" si="36" ref="E775:E781">F775+G775</f>
        <v>20</v>
      </c>
      <c r="F775" s="13">
        <f>F776+F779</f>
        <v>20</v>
      </c>
      <c r="G775" s="13">
        <f>G776+G779</f>
        <v>0</v>
      </c>
    </row>
    <row r="776" spans="1:7" ht="123" customHeight="1">
      <c r="A776" s="10" t="s">
        <v>1016</v>
      </c>
      <c r="B776" s="10" t="s">
        <v>1017</v>
      </c>
      <c r="C776" s="9"/>
      <c r="D776" s="9"/>
      <c r="E776" s="13">
        <f t="shared" si="36"/>
        <v>10</v>
      </c>
      <c r="F776" s="13">
        <f>F777</f>
        <v>10</v>
      </c>
      <c r="G776" s="13">
        <f>G777</f>
        <v>0</v>
      </c>
    </row>
    <row r="777" spans="1:7" ht="39.75" customHeight="1">
      <c r="A777" s="12" t="s">
        <v>76</v>
      </c>
      <c r="B777" s="9" t="s">
        <v>1018</v>
      </c>
      <c r="C777" s="9"/>
      <c r="D777" s="9"/>
      <c r="E777" s="5">
        <f t="shared" si="36"/>
        <v>10</v>
      </c>
      <c r="F777" s="5">
        <f>F778</f>
        <v>10</v>
      </c>
      <c r="G777" s="5">
        <f>G778</f>
        <v>0</v>
      </c>
    </row>
    <row r="778" spans="1:7" ht="81" customHeight="1">
      <c r="A778" s="9" t="s">
        <v>23</v>
      </c>
      <c r="B778" s="9" t="s">
        <v>1018</v>
      </c>
      <c r="C778" s="9" t="s">
        <v>16</v>
      </c>
      <c r="D778" s="9" t="s">
        <v>1</v>
      </c>
      <c r="E778" s="5">
        <f t="shared" si="36"/>
        <v>10</v>
      </c>
      <c r="F778" s="5">
        <v>10</v>
      </c>
      <c r="G778" s="5"/>
    </row>
    <row r="779" spans="1:7" ht="186" customHeight="1">
      <c r="A779" s="10" t="s">
        <v>1019</v>
      </c>
      <c r="B779" s="10" t="s">
        <v>1020</v>
      </c>
      <c r="C779" s="9"/>
      <c r="D779" s="9"/>
      <c r="E779" s="13">
        <f t="shared" si="36"/>
        <v>10</v>
      </c>
      <c r="F779" s="13">
        <f>F780</f>
        <v>10</v>
      </c>
      <c r="G779" s="13">
        <f>G780</f>
        <v>0</v>
      </c>
    </row>
    <row r="780" spans="1:7" ht="33" customHeight="1">
      <c r="A780" s="12" t="s">
        <v>76</v>
      </c>
      <c r="B780" s="9" t="s">
        <v>1021</v>
      </c>
      <c r="C780" s="9"/>
      <c r="D780" s="9"/>
      <c r="E780" s="5">
        <f t="shared" si="36"/>
        <v>10</v>
      </c>
      <c r="F780" s="5">
        <f>F781</f>
        <v>10</v>
      </c>
      <c r="G780" s="5">
        <f>G781</f>
        <v>0</v>
      </c>
    </row>
    <row r="781" spans="1:7" ht="63.75" customHeight="1">
      <c r="A781" s="9" t="s">
        <v>23</v>
      </c>
      <c r="B781" s="9" t="s">
        <v>1021</v>
      </c>
      <c r="C781" s="9" t="s">
        <v>16</v>
      </c>
      <c r="D781" s="9" t="s">
        <v>1</v>
      </c>
      <c r="E781" s="5">
        <f t="shared" si="36"/>
        <v>10</v>
      </c>
      <c r="F781" s="5">
        <v>10</v>
      </c>
      <c r="G781" s="5"/>
    </row>
    <row r="782" spans="1:7" ht="106.5" customHeight="1">
      <c r="A782" s="20" t="s">
        <v>883</v>
      </c>
      <c r="B782" s="10" t="s">
        <v>182</v>
      </c>
      <c r="C782" s="10"/>
      <c r="D782" s="10"/>
      <c r="E782" s="13">
        <f>SUM(F782:G782)</f>
        <v>569751</v>
      </c>
      <c r="F782" s="13">
        <f>F783+F793+F828+F854+F837</f>
        <v>364357</v>
      </c>
      <c r="G782" s="13">
        <f>G783+G793+G828+G854+G837</f>
        <v>205394</v>
      </c>
    </row>
    <row r="783" spans="1:7" ht="111" customHeight="1">
      <c r="A783" s="20" t="s">
        <v>893</v>
      </c>
      <c r="B783" s="10" t="s">
        <v>183</v>
      </c>
      <c r="C783" s="10"/>
      <c r="D783" s="10"/>
      <c r="E783" s="13">
        <f>SUM(F783:G783)</f>
        <v>24080</v>
      </c>
      <c r="F783" s="13">
        <f>F784+F790+F787</f>
        <v>24080</v>
      </c>
      <c r="G783" s="13">
        <f>G784+G790+G787</f>
        <v>0</v>
      </c>
    </row>
    <row r="784" spans="1:7" ht="207.75" customHeight="1">
      <c r="A784" s="10" t="s">
        <v>733</v>
      </c>
      <c r="B784" s="10" t="s">
        <v>184</v>
      </c>
      <c r="C784" s="10"/>
      <c r="D784" s="10"/>
      <c r="E784" s="13">
        <f>F784+G784</f>
        <v>15560</v>
      </c>
      <c r="F784" s="13">
        <f>F785</f>
        <v>15560</v>
      </c>
      <c r="G784" s="13">
        <f>G785</f>
        <v>0</v>
      </c>
    </row>
    <row r="785" spans="1:7" ht="26.25" customHeight="1">
      <c r="A785" s="11" t="s">
        <v>76</v>
      </c>
      <c r="B785" s="9" t="s">
        <v>185</v>
      </c>
      <c r="C785" s="9"/>
      <c r="D785" s="9"/>
      <c r="E785" s="5">
        <f>F785+G785</f>
        <v>15560</v>
      </c>
      <c r="F785" s="5">
        <f>F786</f>
        <v>15560</v>
      </c>
      <c r="G785" s="5"/>
    </row>
    <row r="786" spans="1:7" ht="65.25" customHeight="1">
      <c r="A786" s="11" t="s">
        <v>23</v>
      </c>
      <c r="B786" s="9" t="s">
        <v>185</v>
      </c>
      <c r="C786" s="9" t="s">
        <v>16</v>
      </c>
      <c r="D786" s="9" t="s">
        <v>4</v>
      </c>
      <c r="E786" s="5">
        <f>SUM(F786:G786)</f>
        <v>15560</v>
      </c>
      <c r="F786" s="5">
        <v>15560</v>
      </c>
      <c r="G786" s="5"/>
    </row>
    <row r="787" spans="1:7" ht="80.25" customHeight="1">
      <c r="A787" s="10" t="s">
        <v>978</v>
      </c>
      <c r="B787" s="10" t="s">
        <v>979</v>
      </c>
      <c r="C787" s="10"/>
      <c r="D787" s="9"/>
      <c r="E787" s="13">
        <f>SUM(F787:G787)</f>
        <v>8020</v>
      </c>
      <c r="F787" s="13">
        <f>F788</f>
        <v>8020</v>
      </c>
      <c r="G787" s="13">
        <f>G788</f>
        <v>0</v>
      </c>
    </row>
    <row r="788" spans="1:7" ht="33" customHeight="1">
      <c r="A788" s="18" t="s">
        <v>60</v>
      </c>
      <c r="B788" s="9" t="s">
        <v>980</v>
      </c>
      <c r="C788" s="9"/>
      <c r="D788" s="9"/>
      <c r="E788" s="5">
        <f>SUM(F788:G788)</f>
        <v>8020</v>
      </c>
      <c r="F788" s="5">
        <f>F789</f>
        <v>8020</v>
      </c>
      <c r="G788" s="5">
        <f>G789</f>
        <v>0</v>
      </c>
    </row>
    <row r="789" spans="1:7" ht="65.25" customHeight="1">
      <c r="A789" s="9" t="s">
        <v>23</v>
      </c>
      <c r="B789" s="9" t="s">
        <v>980</v>
      </c>
      <c r="C789" s="9" t="s">
        <v>16</v>
      </c>
      <c r="D789" s="9" t="s">
        <v>4</v>
      </c>
      <c r="E789" s="5">
        <f>SUM(F789:G789)</f>
        <v>8020</v>
      </c>
      <c r="F789" s="5">
        <v>8020</v>
      </c>
      <c r="G789" s="5"/>
    </row>
    <row r="790" spans="1:7" ht="167.25" customHeight="1">
      <c r="A790" s="10" t="s">
        <v>658</v>
      </c>
      <c r="B790" s="10" t="s">
        <v>659</v>
      </c>
      <c r="C790" s="10"/>
      <c r="D790" s="10"/>
      <c r="E790" s="13">
        <f>F790+G790</f>
        <v>500</v>
      </c>
      <c r="F790" s="13">
        <f>F791</f>
        <v>500</v>
      </c>
      <c r="G790" s="13">
        <f>G791</f>
        <v>0</v>
      </c>
    </row>
    <row r="791" spans="1:7" ht="27" customHeight="1">
      <c r="A791" s="11" t="s">
        <v>60</v>
      </c>
      <c r="B791" s="9" t="s">
        <v>660</v>
      </c>
      <c r="C791" s="9"/>
      <c r="D791" s="9"/>
      <c r="E791" s="5">
        <f>F791+G791</f>
        <v>500</v>
      </c>
      <c r="F791" s="5">
        <f>F792</f>
        <v>500</v>
      </c>
      <c r="G791" s="5">
        <f>G792</f>
        <v>0</v>
      </c>
    </row>
    <row r="792" spans="1:7" ht="59.25" customHeight="1">
      <c r="A792" s="11" t="s">
        <v>23</v>
      </c>
      <c r="B792" s="9" t="s">
        <v>660</v>
      </c>
      <c r="C792" s="9" t="s">
        <v>16</v>
      </c>
      <c r="D792" s="9" t="s">
        <v>4</v>
      </c>
      <c r="E792" s="5">
        <f>F792+G792</f>
        <v>500</v>
      </c>
      <c r="F792" s="5">
        <v>500</v>
      </c>
      <c r="G792" s="5"/>
    </row>
    <row r="793" spans="1:7" ht="99.75" customHeight="1">
      <c r="A793" s="36" t="s">
        <v>894</v>
      </c>
      <c r="B793" s="10" t="s">
        <v>186</v>
      </c>
      <c r="C793" s="10"/>
      <c r="D793" s="10"/>
      <c r="E793" s="13">
        <f>SUM(F793:G793)</f>
        <v>304747</v>
      </c>
      <c r="F793" s="13">
        <f>F794+F797+F803+F806+F811+F816+F825</f>
        <v>290183</v>
      </c>
      <c r="G793" s="13">
        <f>G794+G797+G803+G806+G811+G816+G825</f>
        <v>14564</v>
      </c>
    </row>
    <row r="794" spans="1:7" ht="63" customHeight="1">
      <c r="A794" s="37" t="s">
        <v>187</v>
      </c>
      <c r="B794" s="10" t="s">
        <v>188</v>
      </c>
      <c r="C794" s="10"/>
      <c r="D794" s="10"/>
      <c r="E794" s="13">
        <f>F794+G794</f>
        <v>126023</v>
      </c>
      <c r="F794" s="13">
        <f>F795</f>
        <v>126023</v>
      </c>
      <c r="G794" s="13">
        <f>G795</f>
        <v>0</v>
      </c>
    </row>
    <row r="795" spans="1:7" ht="48" customHeight="1">
      <c r="A795" s="38" t="s">
        <v>189</v>
      </c>
      <c r="B795" s="9" t="s">
        <v>190</v>
      </c>
      <c r="C795" s="9"/>
      <c r="D795" s="9"/>
      <c r="E795" s="5">
        <f>SUM(F795:G795)</f>
        <v>126023</v>
      </c>
      <c r="F795" s="5">
        <f>F796</f>
        <v>126023</v>
      </c>
      <c r="G795" s="5">
        <f>G796</f>
        <v>0</v>
      </c>
    </row>
    <row r="796" spans="1:7" ht="57.75" customHeight="1">
      <c r="A796" s="11" t="s">
        <v>23</v>
      </c>
      <c r="B796" s="9" t="s">
        <v>190</v>
      </c>
      <c r="C796" s="9" t="s">
        <v>16</v>
      </c>
      <c r="D796" s="9" t="s">
        <v>5</v>
      </c>
      <c r="E796" s="5">
        <f>SUM(F796:G796)</f>
        <v>126023</v>
      </c>
      <c r="F796" s="5">
        <v>126023</v>
      </c>
      <c r="G796" s="5"/>
    </row>
    <row r="797" spans="1:7" ht="120" customHeight="1">
      <c r="A797" s="37" t="s">
        <v>191</v>
      </c>
      <c r="B797" s="10" t="s">
        <v>192</v>
      </c>
      <c r="C797" s="10"/>
      <c r="D797" s="10"/>
      <c r="E797" s="13">
        <f>F797+G797</f>
        <v>136810</v>
      </c>
      <c r="F797" s="13">
        <f>F798</f>
        <v>136810</v>
      </c>
      <c r="G797" s="13">
        <f>G798</f>
        <v>0</v>
      </c>
    </row>
    <row r="798" spans="1:7" ht="41.25" customHeight="1">
      <c r="A798" s="11" t="s">
        <v>193</v>
      </c>
      <c r="B798" s="9" t="s">
        <v>194</v>
      </c>
      <c r="C798" s="9"/>
      <c r="D798" s="9"/>
      <c r="E798" s="5">
        <f>SUM(F798:G798)</f>
        <v>136810</v>
      </c>
      <c r="F798" s="5">
        <f>F799+F800+F801+F802</f>
        <v>136810</v>
      </c>
      <c r="G798" s="5">
        <f>G799+G800+G801+G802</f>
        <v>0</v>
      </c>
    </row>
    <row r="799" spans="1:7" ht="158.25" customHeight="1">
      <c r="A799" s="11" t="s">
        <v>25</v>
      </c>
      <c r="B799" s="9" t="s">
        <v>194</v>
      </c>
      <c r="C799" s="9" t="s">
        <v>15</v>
      </c>
      <c r="D799" s="9" t="s">
        <v>5</v>
      </c>
      <c r="E799" s="5">
        <f>SUM(F799:G799)</f>
        <v>19855</v>
      </c>
      <c r="F799" s="5">
        <v>19855</v>
      </c>
      <c r="G799" s="5"/>
    </row>
    <row r="800" spans="1:7" ht="63" customHeight="1">
      <c r="A800" s="11" t="s">
        <v>23</v>
      </c>
      <c r="B800" s="9" t="s">
        <v>194</v>
      </c>
      <c r="C800" s="9" t="s">
        <v>16</v>
      </c>
      <c r="D800" s="9" t="s">
        <v>5</v>
      </c>
      <c r="E800" s="5">
        <f>F800+G800</f>
        <v>16861</v>
      </c>
      <c r="F800" s="5">
        <f>6578+2000+8283</f>
        <v>16861</v>
      </c>
      <c r="G800" s="5"/>
    </row>
    <row r="801" spans="1:7" ht="100.5" customHeight="1">
      <c r="A801" s="9" t="s">
        <v>21</v>
      </c>
      <c r="B801" s="9" t="s">
        <v>194</v>
      </c>
      <c r="C801" s="9" t="s">
        <v>17</v>
      </c>
      <c r="D801" s="9" t="s">
        <v>5</v>
      </c>
      <c r="E801" s="5">
        <f>F801+G801</f>
        <v>100000</v>
      </c>
      <c r="F801" s="5">
        <v>100000</v>
      </c>
      <c r="G801" s="5"/>
    </row>
    <row r="802" spans="1:7" ht="40.5" customHeight="1">
      <c r="A802" s="11" t="s">
        <v>22</v>
      </c>
      <c r="B802" s="9" t="s">
        <v>194</v>
      </c>
      <c r="C802" s="9" t="s">
        <v>18</v>
      </c>
      <c r="D802" s="9" t="s">
        <v>5</v>
      </c>
      <c r="E802" s="5">
        <f>SUM(F802:G802)</f>
        <v>94</v>
      </c>
      <c r="F802" s="5">
        <v>94</v>
      </c>
      <c r="G802" s="5"/>
    </row>
    <row r="803" spans="1:7" ht="129.75" customHeight="1">
      <c r="A803" s="37" t="s">
        <v>195</v>
      </c>
      <c r="B803" s="10" t="s">
        <v>196</v>
      </c>
      <c r="C803" s="10"/>
      <c r="D803" s="10"/>
      <c r="E803" s="13">
        <f>F803+G803</f>
        <v>7543</v>
      </c>
      <c r="F803" s="13">
        <f>F804</f>
        <v>7543</v>
      </c>
      <c r="G803" s="13">
        <f>G804</f>
        <v>0</v>
      </c>
    </row>
    <row r="804" spans="1:7" ht="41.25" customHeight="1">
      <c r="A804" s="11" t="s">
        <v>189</v>
      </c>
      <c r="B804" s="9" t="s">
        <v>197</v>
      </c>
      <c r="C804" s="9"/>
      <c r="D804" s="9"/>
      <c r="E804" s="5">
        <f>SUM(F804:G804)</f>
        <v>7543</v>
      </c>
      <c r="F804" s="5">
        <f>F805</f>
        <v>7543</v>
      </c>
      <c r="G804" s="5">
        <f>G805</f>
        <v>0</v>
      </c>
    </row>
    <row r="805" spans="1:7" ht="59.25" customHeight="1">
      <c r="A805" s="11" t="s">
        <v>23</v>
      </c>
      <c r="B805" s="9" t="s">
        <v>197</v>
      </c>
      <c r="C805" s="9" t="s">
        <v>16</v>
      </c>
      <c r="D805" s="9" t="s">
        <v>5</v>
      </c>
      <c r="E805" s="5">
        <f>SUM(F805:G805)</f>
        <v>7543</v>
      </c>
      <c r="F805" s="5">
        <v>7543</v>
      </c>
      <c r="G805" s="5"/>
    </row>
    <row r="806" spans="1:7" ht="64.5" customHeight="1">
      <c r="A806" s="39" t="s">
        <v>789</v>
      </c>
      <c r="B806" s="10" t="s">
        <v>198</v>
      </c>
      <c r="C806" s="10"/>
      <c r="D806" s="10"/>
      <c r="E806" s="13">
        <f>F806+G806</f>
        <v>9143</v>
      </c>
      <c r="F806" s="13">
        <f>F809+F807</f>
        <v>9143</v>
      </c>
      <c r="G806" s="13">
        <f>G809</f>
        <v>0</v>
      </c>
    </row>
    <row r="807" spans="1:7" ht="48.75" customHeight="1">
      <c r="A807" s="9" t="s">
        <v>379</v>
      </c>
      <c r="B807" s="17" t="s">
        <v>790</v>
      </c>
      <c r="C807" s="10"/>
      <c r="D807" s="10"/>
      <c r="E807" s="5">
        <f>F807+G807</f>
        <v>150</v>
      </c>
      <c r="F807" s="5">
        <f>F808</f>
        <v>150</v>
      </c>
      <c r="G807" s="5">
        <f>G808</f>
        <v>0</v>
      </c>
    </row>
    <row r="808" spans="1:7" ht="63" customHeight="1">
      <c r="A808" s="9" t="s">
        <v>23</v>
      </c>
      <c r="B808" s="17" t="s">
        <v>790</v>
      </c>
      <c r="C808" s="9" t="s">
        <v>16</v>
      </c>
      <c r="D808" s="9" t="s">
        <v>5</v>
      </c>
      <c r="E808" s="5">
        <f>F808+G808</f>
        <v>150</v>
      </c>
      <c r="F808" s="5">
        <v>150</v>
      </c>
      <c r="G808" s="5"/>
    </row>
    <row r="809" spans="1:7" ht="39.75" customHeight="1">
      <c r="A809" s="11" t="s">
        <v>199</v>
      </c>
      <c r="B809" s="9" t="s">
        <v>200</v>
      </c>
      <c r="C809" s="9"/>
      <c r="D809" s="9"/>
      <c r="E809" s="5">
        <f>SUM(F809:G809)</f>
        <v>8993</v>
      </c>
      <c r="F809" s="5">
        <f>F810</f>
        <v>8993</v>
      </c>
      <c r="G809" s="5">
        <f>G810</f>
        <v>0</v>
      </c>
    </row>
    <row r="810" spans="1:7" ht="54" customHeight="1">
      <c r="A810" s="11" t="s">
        <v>23</v>
      </c>
      <c r="B810" s="9" t="s">
        <v>200</v>
      </c>
      <c r="C810" s="9" t="s">
        <v>16</v>
      </c>
      <c r="D810" s="9" t="s">
        <v>5</v>
      </c>
      <c r="E810" s="5">
        <f>SUM(F810:G810)</f>
        <v>8993</v>
      </c>
      <c r="F810" s="5">
        <v>8993</v>
      </c>
      <c r="G810" s="5"/>
    </row>
    <row r="811" spans="1:7" ht="83.25" customHeight="1">
      <c r="A811" s="39" t="s">
        <v>201</v>
      </c>
      <c r="B811" s="10" t="s">
        <v>202</v>
      </c>
      <c r="C811" s="10"/>
      <c r="D811" s="10"/>
      <c r="E811" s="13">
        <f>F811+G811</f>
        <v>1096</v>
      </c>
      <c r="F811" s="13">
        <f>F812+F814</f>
        <v>817</v>
      </c>
      <c r="G811" s="13">
        <f>G812+G814</f>
        <v>279</v>
      </c>
    </row>
    <row r="812" spans="1:7" ht="44.25" customHeight="1">
      <c r="A812" s="11" t="s">
        <v>199</v>
      </c>
      <c r="B812" s="9" t="s">
        <v>203</v>
      </c>
      <c r="C812" s="9"/>
      <c r="D812" s="9"/>
      <c r="E812" s="5">
        <f>SUM(F812:G812)</f>
        <v>817</v>
      </c>
      <c r="F812" s="5">
        <f>F813</f>
        <v>817</v>
      </c>
      <c r="G812" s="5">
        <f>G813</f>
        <v>0</v>
      </c>
    </row>
    <row r="813" spans="1:7" ht="59.25" customHeight="1">
      <c r="A813" s="11" t="s">
        <v>23</v>
      </c>
      <c r="B813" s="9" t="s">
        <v>203</v>
      </c>
      <c r="C813" s="9" t="s">
        <v>16</v>
      </c>
      <c r="D813" s="9" t="s">
        <v>5</v>
      </c>
      <c r="E813" s="5">
        <f>SUM(F813:G813)</f>
        <v>817</v>
      </c>
      <c r="F813" s="5">
        <v>817</v>
      </c>
      <c r="G813" s="5"/>
    </row>
    <row r="814" spans="1:7" ht="110.25" customHeight="1">
      <c r="A814" s="17" t="s">
        <v>204</v>
      </c>
      <c r="B814" s="9" t="s">
        <v>205</v>
      </c>
      <c r="C814" s="9"/>
      <c r="D814" s="9"/>
      <c r="E814" s="5">
        <f>SUM(F814:G814)</f>
        <v>279</v>
      </c>
      <c r="F814" s="5">
        <f>F815</f>
        <v>0</v>
      </c>
      <c r="G814" s="5">
        <f>G815</f>
        <v>279</v>
      </c>
    </row>
    <row r="815" spans="1:7" ht="57.75" customHeight="1">
      <c r="A815" s="9" t="s">
        <v>23</v>
      </c>
      <c r="B815" s="9" t="s">
        <v>205</v>
      </c>
      <c r="C815" s="9" t="s">
        <v>16</v>
      </c>
      <c r="D815" s="9" t="s">
        <v>5</v>
      </c>
      <c r="E815" s="5">
        <f>SUM(F815:G815)</f>
        <v>279</v>
      </c>
      <c r="F815" s="5"/>
      <c r="G815" s="5">
        <f>278+1</f>
        <v>279</v>
      </c>
    </row>
    <row r="816" spans="1:7" ht="96.75" customHeight="1">
      <c r="A816" s="37" t="s">
        <v>206</v>
      </c>
      <c r="B816" s="10" t="s">
        <v>207</v>
      </c>
      <c r="C816" s="10"/>
      <c r="D816" s="10"/>
      <c r="E816" s="13">
        <f aca="true" t="shared" si="37" ref="E816:E827">F816+G816</f>
        <v>16228</v>
      </c>
      <c r="F816" s="13">
        <f>F817+F819+F821+F823</f>
        <v>1943</v>
      </c>
      <c r="G816" s="13">
        <f>G817+G819+G821+G823</f>
        <v>14285</v>
      </c>
    </row>
    <row r="817" spans="1:7" ht="23.25" customHeight="1">
      <c r="A817" s="9" t="s">
        <v>60</v>
      </c>
      <c r="B817" s="9" t="s">
        <v>208</v>
      </c>
      <c r="C817" s="9"/>
      <c r="D817" s="9"/>
      <c r="E817" s="5">
        <f t="shared" si="37"/>
        <v>791</v>
      </c>
      <c r="F817" s="5">
        <f>F818</f>
        <v>791</v>
      </c>
      <c r="G817" s="5">
        <f>G818</f>
        <v>0</v>
      </c>
    </row>
    <row r="818" spans="1:7" ht="57" customHeight="1">
      <c r="A818" s="9" t="s">
        <v>23</v>
      </c>
      <c r="B818" s="9" t="s">
        <v>208</v>
      </c>
      <c r="C818" s="9" t="s">
        <v>16</v>
      </c>
      <c r="D818" s="9" t="s">
        <v>5</v>
      </c>
      <c r="E818" s="5">
        <f t="shared" si="37"/>
        <v>791</v>
      </c>
      <c r="F818" s="5">
        <v>791</v>
      </c>
      <c r="G818" s="5"/>
    </row>
    <row r="819" spans="1:7" ht="22.5" customHeight="1">
      <c r="A819" s="9" t="s">
        <v>155</v>
      </c>
      <c r="B819" s="9" t="s">
        <v>209</v>
      </c>
      <c r="C819" s="9"/>
      <c r="D819" s="9"/>
      <c r="E819" s="5">
        <f t="shared" si="37"/>
        <v>400</v>
      </c>
      <c r="F819" s="5">
        <f>F820</f>
        <v>400</v>
      </c>
      <c r="G819" s="5">
        <f>G820</f>
        <v>0</v>
      </c>
    </row>
    <row r="820" spans="1:7" ht="79.5" customHeight="1">
      <c r="A820" s="9" t="s">
        <v>24</v>
      </c>
      <c r="B820" s="9" t="s">
        <v>209</v>
      </c>
      <c r="C820" s="9" t="s">
        <v>20</v>
      </c>
      <c r="D820" s="9" t="s">
        <v>5</v>
      </c>
      <c r="E820" s="5">
        <f t="shared" si="37"/>
        <v>400</v>
      </c>
      <c r="F820" s="5">
        <v>400</v>
      </c>
      <c r="G820" s="5"/>
    </row>
    <row r="821" spans="1:7" ht="133.5" customHeight="1">
      <c r="A821" s="9" t="s">
        <v>778</v>
      </c>
      <c r="B821" s="9" t="s">
        <v>833</v>
      </c>
      <c r="C821" s="9"/>
      <c r="D821" s="9"/>
      <c r="E821" s="5">
        <f t="shared" si="37"/>
        <v>14285</v>
      </c>
      <c r="F821" s="5">
        <f>F822</f>
        <v>0</v>
      </c>
      <c r="G821" s="5">
        <f>G822</f>
        <v>14285</v>
      </c>
    </row>
    <row r="822" spans="1:7" ht="79.5" customHeight="1">
      <c r="A822" s="9" t="s">
        <v>23</v>
      </c>
      <c r="B822" s="9" t="s">
        <v>833</v>
      </c>
      <c r="C822" s="9" t="s">
        <v>16</v>
      </c>
      <c r="D822" s="9" t="s">
        <v>5</v>
      </c>
      <c r="E822" s="5">
        <f t="shared" si="37"/>
        <v>14285</v>
      </c>
      <c r="F822" s="5"/>
      <c r="G822" s="5">
        <v>14285</v>
      </c>
    </row>
    <row r="823" spans="1:7" ht="122.25" customHeight="1">
      <c r="A823" s="9" t="s">
        <v>778</v>
      </c>
      <c r="B823" s="9" t="s">
        <v>834</v>
      </c>
      <c r="C823" s="9"/>
      <c r="D823" s="9"/>
      <c r="E823" s="5">
        <f t="shared" si="37"/>
        <v>752</v>
      </c>
      <c r="F823" s="5">
        <f>F824</f>
        <v>752</v>
      </c>
      <c r="G823" s="5">
        <f>G824</f>
        <v>0</v>
      </c>
    </row>
    <row r="824" spans="1:7" ht="79.5" customHeight="1">
      <c r="A824" s="9" t="s">
        <v>23</v>
      </c>
      <c r="B824" s="9" t="s">
        <v>834</v>
      </c>
      <c r="C824" s="9" t="s">
        <v>16</v>
      </c>
      <c r="D824" s="9" t="s">
        <v>5</v>
      </c>
      <c r="E824" s="5">
        <f t="shared" si="37"/>
        <v>752</v>
      </c>
      <c r="F824" s="5">
        <v>752</v>
      </c>
      <c r="G824" s="5"/>
    </row>
    <row r="825" spans="1:7" ht="94.5" customHeight="1">
      <c r="A825" s="37" t="s">
        <v>210</v>
      </c>
      <c r="B825" s="10" t="s">
        <v>211</v>
      </c>
      <c r="C825" s="10"/>
      <c r="D825" s="10"/>
      <c r="E825" s="13">
        <f t="shared" si="37"/>
        <v>7904</v>
      </c>
      <c r="F825" s="13">
        <f>F826</f>
        <v>7904</v>
      </c>
      <c r="G825" s="13">
        <f>G826</f>
        <v>0</v>
      </c>
    </row>
    <row r="826" spans="1:7" ht="85.5" customHeight="1">
      <c r="A826" s="40" t="s">
        <v>212</v>
      </c>
      <c r="B826" s="9" t="s">
        <v>213</v>
      </c>
      <c r="C826" s="9"/>
      <c r="D826" s="9"/>
      <c r="E826" s="5">
        <f t="shared" si="37"/>
        <v>7904</v>
      </c>
      <c r="F826" s="5">
        <f>F827</f>
        <v>7904</v>
      </c>
      <c r="G826" s="5">
        <f>G827</f>
        <v>0</v>
      </c>
    </row>
    <row r="827" spans="1:7" ht="84" customHeight="1">
      <c r="A827" s="9" t="s">
        <v>21</v>
      </c>
      <c r="B827" s="9" t="s">
        <v>213</v>
      </c>
      <c r="C827" s="9" t="s">
        <v>17</v>
      </c>
      <c r="D827" s="9" t="s">
        <v>3</v>
      </c>
      <c r="E827" s="5">
        <f t="shared" si="37"/>
        <v>7904</v>
      </c>
      <c r="F827" s="5">
        <v>7904</v>
      </c>
      <c r="G827" s="9"/>
    </row>
    <row r="828" spans="1:7" ht="80.25" customHeight="1">
      <c r="A828" s="10" t="s">
        <v>214</v>
      </c>
      <c r="B828" s="10" t="s">
        <v>215</v>
      </c>
      <c r="C828" s="10"/>
      <c r="D828" s="10"/>
      <c r="E828" s="13">
        <f>SUM(F828:G828)</f>
        <v>4585</v>
      </c>
      <c r="F828" s="13">
        <f>F829</f>
        <v>4585</v>
      </c>
      <c r="G828" s="13">
        <f>G829</f>
        <v>0</v>
      </c>
    </row>
    <row r="829" spans="1:7" ht="59.25" customHeight="1">
      <c r="A829" s="10" t="s">
        <v>216</v>
      </c>
      <c r="B829" s="10" t="s">
        <v>217</v>
      </c>
      <c r="C829" s="10"/>
      <c r="D829" s="10"/>
      <c r="E829" s="13">
        <f>F829+G829</f>
        <v>4585</v>
      </c>
      <c r="F829" s="13">
        <f>F830</f>
        <v>4585</v>
      </c>
      <c r="G829" s="13">
        <f>G830</f>
        <v>0</v>
      </c>
    </row>
    <row r="830" spans="1:7" ht="74.25" customHeight="1">
      <c r="A830" s="12" t="s">
        <v>65</v>
      </c>
      <c r="B830" s="9" t="s">
        <v>218</v>
      </c>
      <c r="C830" s="9"/>
      <c r="D830" s="9"/>
      <c r="E830" s="5">
        <f>SUM(F830:G830)</f>
        <v>4585</v>
      </c>
      <c r="F830" s="5">
        <f>F831+F832+F833+F836+F834+F835</f>
        <v>4585</v>
      </c>
      <c r="G830" s="5">
        <f>G831+G832+G833+G836+G834+G835</f>
        <v>0</v>
      </c>
    </row>
    <row r="831" spans="1:7" ht="64.5" customHeight="1">
      <c r="A831" s="9" t="s">
        <v>23</v>
      </c>
      <c r="B831" s="9" t="s">
        <v>218</v>
      </c>
      <c r="C831" s="9" t="s">
        <v>16</v>
      </c>
      <c r="D831" s="9" t="s">
        <v>31</v>
      </c>
      <c r="E831" s="5">
        <f>F831+G831</f>
        <v>8</v>
      </c>
      <c r="F831" s="5">
        <v>8</v>
      </c>
      <c r="G831" s="5"/>
    </row>
    <row r="832" spans="1:7" ht="96.75" customHeight="1">
      <c r="A832" s="9" t="s">
        <v>21</v>
      </c>
      <c r="B832" s="9" t="s">
        <v>218</v>
      </c>
      <c r="C832" s="9" t="s">
        <v>17</v>
      </c>
      <c r="D832" s="9" t="s">
        <v>28</v>
      </c>
      <c r="E832" s="5">
        <f>SUM(F832:G832)</f>
        <v>1549</v>
      </c>
      <c r="F832" s="5">
        <f>1383+166</f>
        <v>1549</v>
      </c>
      <c r="G832" s="5"/>
    </row>
    <row r="833" spans="1:7" ht="91.5" customHeight="1">
      <c r="A833" s="9" t="s">
        <v>21</v>
      </c>
      <c r="B833" s="9" t="s">
        <v>218</v>
      </c>
      <c r="C833" s="9" t="s">
        <v>17</v>
      </c>
      <c r="D833" s="9" t="s">
        <v>27</v>
      </c>
      <c r="E833" s="5">
        <f>F833+G833</f>
        <v>2745</v>
      </c>
      <c r="F833" s="5">
        <f>2014+731</f>
        <v>2745</v>
      </c>
      <c r="G833" s="5"/>
    </row>
    <row r="834" spans="1:7" ht="83.25" customHeight="1">
      <c r="A834" s="9" t="s">
        <v>21</v>
      </c>
      <c r="B834" s="9" t="s">
        <v>218</v>
      </c>
      <c r="C834" s="9" t="s">
        <v>17</v>
      </c>
      <c r="D834" s="9" t="s">
        <v>705</v>
      </c>
      <c r="E834" s="5">
        <f>F834+G834</f>
        <v>218</v>
      </c>
      <c r="F834" s="5">
        <v>218</v>
      </c>
      <c r="G834" s="5"/>
    </row>
    <row r="835" spans="1:7" ht="94.5" customHeight="1">
      <c r="A835" s="9" t="s">
        <v>21</v>
      </c>
      <c r="B835" s="9" t="s">
        <v>218</v>
      </c>
      <c r="C835" s="9" t="s">
        <v>17</v>
      </c>
      <c r="D835" s="9" t="s">
        <v>357</v>
      </c>
      <c r="E835" s="5">
        <f>F835+G835</f>
        <v>51</v>
      </c>
      <c r="F835" s="5">
        <v>51</v>
      </c>
      <c r="G835" s="5"/>
    </row>
    <row r="836" spans="1:7" ht="95.25" customHeight="1">
      <c r="A836" s="9" t="s">
        <v>21</v>
      </c>
      <c r="B836" s="9" t="s">
        <v>218</v>
      </c>
      <c r="C836" s="9" t="s">
        <v>17</v>
      </c>
      <c r="D836" s="9" t="s">
        <v>31</v>
      </c>
      <c r="E836" s="5">
        <f>F836+G836</f>
        <v>14</v>
      </c>
      <c r="F836" s="5">
        <v>14</v>
      </c>
      <c r="G836" s="5"/>
    </row>
    <row r="837" spans="1:7" s="1" customFormat="1" ht="72.75" customHeight="1">
      <c r="A837" s="10" t="s">
        <v>675</v>
      </c>
      <c r="B837" s="10" t="s">
        <v>677</v>
      </c>
      <c r="C837" s="10"/>
      <c r="D837" s="10"/>
      <c r="E837" s="13">
        <f>SUM(F837:G837)</f>
        <v>213323</v>
      </c>
      <c r="F837" s="13">
        <f aca="true" t="shared" si="38" ref="F837:G839">F838</f>
        <v>22493</v>
      </c>
      <c r="G837" s="13">
        <f t="shared" si="38"/>
        <v>190830</v>
      </c>
    </row>
    <row r="838" spans="1:7" s="1" customFormat="1" ht="79.5" customHeight="1">
      <c r="A838" s="10" t="s">
        <v>676</v>
      </c>
      <c r="B838" s="10" t="s">
        <v>678</v>
      </c>
      <c r="C838" s="10"/>
      <c r="D838" s="10"/>
      <c r="E838" s="13">
        <f>F838+G838</f>
        <v>213323</v>
      </c>
      <c r="F838" s="13">
        <f>F839++F841+F844+F846+F848+F850+F852</f>
        <v>22493</v>
      </c>
      <c r="G838" s="13">
        <f>G839++G841+G844+G846+G848+G850+G852</f>
        <v>190830</v>
      </c>
    </row>
    <row r="839" spans="1:7" ht="40.5" customHeight="1">
      <c r="A839" s="18" t="s">
        <v>72</v>
      </c>
      <c r="B839" s="9" t="s">
        <v>679</v>
      </c>
      <c r="C839" s="9"/>
      <c r="D839" s="9"/>
      <c r="E839" s="5">
        <f>SUM(F839:G839)</f>
        <v>9495</v>
      </c>
      <c r="F839" s="5">
        <f t="shared" si="38"/>
        <v>9495</v>
      </c>
      <c r="G839" s="5">
        <f t="shared" si="38"/>
        <v>0</v>
      </c>
    </row>
    <row r="840" spans="1:7" ht="74.25" customHeight="1">
      <c r="A840" s="9" t="s">
        <v>24</v>
      </c>
      <c r="B840" s="9" t="s">
        <v>679</v>
      </c>
      <c r="C840" s="9" t="s">
        <v>20</v>
      </c>
      <c r="D840" s="9" t="s">
        <v>680</v>
      </c>
      <c r="E840" s="5">
        <f aca="true" t="shared" si="39" ref="E840:E845">F840+G840</f>
        <v>9495</v>
      </c>
      <c r="F840" s="5">
        <f>10325-830</f>
        <v>9495</v>
      </c>
      <c r="G840" s="5"/>
    </row>
    <row r="841" spans="1:7" ht="129.75" customHeight="1">
      <c r="A841" s="9" t="s">
        <v>778</v>
      </c>
      <c r="B841" s="9" t="s">
        <v>828</v>
      </c>
      <c r="C841" s="9"/>
      <c r="D841" s="9"/>
      <c r="E841" s="5">
        <f t="shared" si="39"/>
        <v>90083</v>
      </c>
      <c r="F841" s="5">
        <f>F842+F843</f>
        <v>0</v>
      </c>
      <c r="G841" s="5">
        <f>G842+G843</f>
        <v>90083</v>
      </c>
    </row>
    <row r="842" spans="1:7" ht="70.5" customHeight="1">
      <c r="A842" s="9" t="s">
        <v>23</v>
      </c>
      <c r="B842" s="9" t="s">
        <v>828</v>
      </c>
      <c r="C842" s="9" t="s">
        <v>16</v>
      </c>
      <c r="D842" s="9" t="s">
        <v>680</v>
      </c>
      <c r="E842" s="5">
        <f t="shared" si="39"/>
        <v>42103</v>
      </c>
      <c r="F842" s="5"/>
      <c r="G842" s="5">
        <f>47053-4950</f>
        <v>42103</v>
      </c>
    </row>
    <row r="843" spans="1:7" ht="79.5" customHeight="1">
      <c r="A843" s="9" t="s">
        <v>24</v>
      </c>
      <c r="B843" s="9" t="s">
        <v>828</v>
      </c>
      <c r="C843" s="9" t="s">
        <v>20</v>
      </c>
      <c r="D843" s="9" t="s">
        <v>680</v>
      </c>
      <c r="E843" s="5">
        <f t="shared" si="39"/>
        <v>47980</v>
      </c>
      <c r="F843" s="5"/>
      <c r="G843" s="5">
        <f>43030+4950</f>
        <v>47980</v>
      </c>
    </row>
    <row r="844" spans="1:7" ht="132" customHeight="1">
      <c r="A844" s="9" t="s">
        <v>778</v>
      </c>
      <c r="B844" s="9" t="s">
        <v>829</v>
      </c>
      <c r="C844" s="9"/>
      <c r="D844" s="9"/>
      <c r="E844" s="5">
        <f t="shared" si="39"/>
        <v>6620</v>
      </c>
      <c r="F844" s="5">
        <f>F845</f>
        <v>6620</v>
      </c>
      <c r="G844" s="5">
        <f>G845</f>
        <v>0</v>
      </c>
    </row>
    <row r="845" spans="1:7" ht="79.5" customHeight="1">
      <c r="A845" s="9" t="s">
        <v>24</v>
      </c>
      <c r="B845" s="9" t="s">
        <v>829</v>
      </c>
      <c r="C845" s="9" t="s">
        <v>20</v>
      </c>
      <c r="D845" s="9" t="s">
        <v>680</v>
      </c>
      <c r="E845" s="5">
        <f t="shared" si="39"/>
        <v>6620</v>
      </c>
      <c r="F845" s="5">
        <v>6620</v>
      </c>
      <c r="G845" s="5"/>
    </row>
    <row r="846" spans="1:7" ht="72.75" customHeight="1">
      <c r="A846" s="9" t="s">
        <v>830</v>
      </c>
      <c r="B846" s="9" t="s">
        <v>831</v>
      </c>
      <c r="C846" s="9"/>
      <c r="D846" s="9"/>
      <c r="E846" s="5">
        <f aca="true" t="shared" si="40" ref="E846:E854">SUM(F846:G846)</f>
        <v>99750</v>
      </c>
      <c r="F846" s="5">
        <f>F847</f>
        <v>0</v>
      </c>
      <c r="G846" s="5">
        <f>G847</f>
        <v>99750</v>
      </c>
    </row>
    <row r="847" spans="1:7" ht="79.5" customHeight="1">
      <c r="A847" s="9" t="s">
        <v>24</v>
      </c>
      <c r="B847" s="9" t="s">
        <v>831</v>
      </c>
      <c r="C847" s="9" t="s">
        <v>20</v>
      </c>
      <c r="D847" s="9" t="s">
        <v>680</v>
      </c>
      <c r="E847" s="5">
        <f t="shared" si="40"/>
        <v>99750</v>
      </c>
      <c r="F847" s="5"/>
      <c r="G847" s="5">
        <v>99750</v>
      </c>
    </row>
    <row r="848" spans="1:7" ht="79.5" customHeight="1">
      <c r="A848" s="9" t="s">
        <v>1046</v>
      </c>
      <c r="B848" s="9" t="s">
        <v>1049</v>
      </c>
      <c r="C848" s="9"/>
      <c r="D848" s="9"/>
      <c r="E848" s="5">
        <f t="shared" si="40"/>
        <v>997</v>
      </c>
      <c r="F848" s="5">
        <f>F849</f>
        <v>0</v>
      </c>
      <c r="G848" s="5">
        <f>G849</f>
        <v>997</v>
      </c>
    </row>
    <row r="849" spans="1:7" ht="79.5" customHeight="1">
      <c r="A849" s="9" t="s">
        <v>23</v>
      </c>
      <c r="B849" s="9" t="s">
        <v>1049</v>
      </c>
      <c r="C849" s="9" t="s">
        <v>16</v>
      </c>
      <c r="D849" s="9" t="s">
        <v>982</v>
      </c>
      <c r="E849" s="5">
        <f t="shared" si="40"/>
        <v>997</v>
      </c>
      <c r="F849" s="5"/>
      <c r="G849" s="5">
        <v>997</v>
      </c>
    </row>
    <row r="850" spans="1:7" ht="93.75" customHeight="1">
      <c r="A850" s="9" t="s">
        <v>1046</v>
      </c>
      <c r="B850" s="9" t="s">
        <v>981</v>
      </c>
      <c r="C850" s="9"/>
      <c r="D850" s="9"/>
      <c r="E850" s="5">
        <f t="shared" si="40"/>
        <v>428</v>
      </c>
      <c r="F850" s="5">
        <f>F851</f>
        <v>428</v>
      </c>
      <c r="G850" s="5">
        <f>G851</f>
        <v>0</v>
      </c>
    </row>
    <row r="851" spans="1:7" ht="62.25" customHeight="1">
      <c r="A851" s="9" t="s">
        <v>23</v>
      </c>
      <c r="B851" s="9" t="s">
        <v>981</v>
      </c>
      <c r="C851" s="9" t="s">
        <v>16</v>
      </c>
      <c r="D851" s="9" t="s">
        <v>982</v>
      </c>
      <c r="E851" s="5">
        <f t="shared" si="40"/>
        <v>428</v>
      </c>
      <c r="F851" s="5">
        <v>428</v>
      </c>
      <c r="G851" s="5"/>
    </row>
    <row r="852" spans="1:7" ht="78.75" customHeight="1">
      <c r="A852" s="9" t="s">
        <v>830</v>
      </c>
      <c r="B852" s="9" t="s">
        <v>832</v>
      </c>
      <c r="C852" s="9"/>
      <c r="D852" s="9"/>
      <c r="E852" s="5">
        <f t="shared" si="40"/>
        <v>5950</v>
      </c>
      <c r="F852" s="5">
        <f>F853</f>
        <v>5950</v>
      </c>
      <c r="G852" s="5">
        <f>G853</f>
        <v>0</v>
      </c>
    </row>
    <row r="853" spans="1:7" ht="79.5" customHeight="1">
      <c r="A853" s="9" t="s">
        <v>24</v>
      </c>
      <c r="B853" s="9" t="s">
        <v>832</v>
      </c>
      <c r="C853" s="9" t="s">
        <v>20</v>
      </c>
      <c r="D853" s="9" t="s">
        <v>680</v>
      </c>
      <c r="E853" s="5">
        <f t="shared" si="40"/>
        <v>5950</v>
      </c>
      <c r="F853" s="5">
        <v>5950</v>
      </c>
      <c r="G853" s="5"/>
    </row>
    <row r="854" spans="1:7" ht="123" customHeight="1">
      <c r="A854" s="20" t="s">
        <v>895</v>
      </c>
      <c r="B854" s="10" t="s">
        <v>219</v>
      </c>
      <c r="C854" s="10"/>
      <c r="D854" s="10"/>
      <c r="E854" s="13">
        <f t="shared" si="40"/>
        <v>23016</v>
      </c>
      <c r="F854" s="13">
        <f>F855</f>
        <v>23016</v>
      </c>
      <c r="G854" s="13">
        <f>G855</f>
        <v>0</v>
      </c>
    </row>
    <row r="855" spans="1:7" ht="61.5" customHeight="1">
      <c r="A855" s="10" t="s">
        <v>220</v>
      </c>
      <c r="B855" s="10" t="s">
        <v>221</v>
      </c>
      <c r="C855" s="10"/>
      <c r="D855" s="10"/>
      <c r="E855" s="13">
        <f>F855+G855</f>
        <v>23016</v>
      </c>
      <c r="F855" s="13">
        <f>F856</f>
        <v>23016</v>
      </c>
      <c r="G855" s="13">
        <f>G856</f>
        <v>0</v>
      </c>
    </row>
    <row r="856" spans="1:7" ht="84.75" customHeight="1">
      <c r="A856" s="11" t="s">
        <v>65</v>
      </c>
      <c r="B856" s="9" t="s">
        <v>222</v>
      </c>
      <c r="C856" s="9"/>
      <c r="D856" s="9"/>
      <c r="E856" s="5">
        <f aca="true" t="shared" si="41" ref="E856:E861">SUM(F856:G856)</f>
        <v>23016</v>
      </c>
      <c r="F856" s="5">
        <f>F857+F858+F859</f>
        <v>23016</v>
      </c>
      <c r="G856" s="5">
        <f>G857+G858+G859</f>
        <v>0</v>
      </c>
    </row>
    <row r="857" spans="1:7" ht="170.25" customHeight="1">
      <c r="A857" s="11" t="s">
        <v>25</v>
      </c>
      <c r="B857" s="9" t="s">
        <v>222</v>
      </c>
      <c r="C857" s="9" t="s">
        <v>15</v>
      </c>
      <c r="D857" s="9" t="s">
        <v>10</v>
      </c>
      <c r="E857" s="5">
        <f t="shared" si="41"/>
        <v>21477</v>
      </c>
      <c r="F857" s="5">
        <v>21477</v>
      </c>
      <c r="G857" s="5"/>
    </row>
    <row r="858" spans="1:7" ht="57" customHeight="1">
      <c r="A858" s="11" t="s">
        <v>23</v>
      </c>
      <c r="B858" s="9" t="s">
        <v>222</v>
      </c>
      <c r="C858" s="9" t="s">
        <v>16</v>
      </c>
      <c r="D858" s="9" t="s">
        <v>10</v>
      </c>
      <c r="E858" s="5">
        <f t="shared" si="41"/>
        <v>1529</v>
      </c>
      <c r="F858" s="5">
        <v>1529</v>
      </c>
      <c r="G858" s="5"/>
    </row>
    <row r="859" spans="1:7" ht="43.5" customHeight="1">
      <c r="A859" s="11" t="s">
        <v>22</v>
      </c>
      <c r="B859" s="9" t="s">
        <v>222</v>
      </c>
      <c r="C859" s="9" t="s">
        <v>18</v>
      </c>
      <c r="D859" s="9" t="s">
        <v>10</v>
      </c>
      <c r="E859" s="5">
        <f t="shared" si="41"/>
        <v>10</v>
      </c>
      <c r="F859" s="5">
        <v>10</v>
      </c>
      <c r="G859" s="5"/>
    </row>
    <row r="860" spans="1:7" ht="144" customHeight="1">
      <c r="A860" s="20" t="s">
        <v>884</v>
      </c>
      <c r="B860" s="10" t="s">
        <v>223</v>
      </c>
      <c r="C860" s="10"/>
      <c r="D860" s="10"/>
      <c r="E860" s="13">
        <f t="shared" si="41"/>
        <v>1721171</v>
      </c>
      <c r="F860" s="13">
        <f>F861+F871+F888+F910</f>
        <v>403564</v>
      </c>
      <c r="G860" s="13">
        <f>G861+G871+G888+G910</f>
        <v>1317607</v>
      </c>
    </row>
    <row r="861" spans="1:7" ht="47.25" customHeight="1">
      <c r="A861" s="20" t="s">
        <v>896</v>
      </c>
      <c r="B861" s="10" t="s">
        <v>224</v>
      </c>
      <c r="C861" s="10"/>
      <c r="D861" s="10"/>
      <c r="E861" s="13">
        <f t="shared" si="41"/>
        <v>144413</v>
      </c>
      <c r="F861" s="13">
        <f>F862+F865+F868</f>
        <v>144413</v>
      </c>
      <c r="G861" s="13">
        <f>G862+G865+G868</f>
        <v>0</v>
      </c>
    </row>
    <row r="862" spans="1:7" ht="112.5" customHeight="1">
      <c r="A862" s="26" t="s">
        <v>657</v>
      </c>
      <c r="B862" s="10" t="s">
        <v>225</v>
      </c>
      <c r="C862" s="10"/>
      <c r="D862" s="10"/>
      <c r="E862" s="13">
        <f>F862+G862</f>
        <v>16882</v>
      </c>
      <c r="F862" s="13">
        <f>F863</f>
        <v>16882</v>
      </c>
      <c r="G862" s="13">
        <f>G863</f>
        <v>0</v>
      </c>
    </row>
    <row r="863" spans="1:7" ht="41.25" customHeight="1">
      <c r="A863" s="40" t="s">
        <v>189</v>
      </c>
      <c r="B863" s="9" t="s">
        <v>226</v>
      </c>
      <c r="C863" s="9"/>
      <c r="D863" s="9"/>
      <c r="E863" s="5">
        <f>SUM(F863:G863)</f>
        <v>16882</v>
      </c>
      <c r="F863" s="5">
        <f>F864</f>
        <v>16882</v>
      </c>
      <c r="G863" s="5">
        <f>G864</f>
        <v>0</v>
      </c>
    </row>
    <row r="864" spans="1:7" ht="56.25" customHeight="1">
      <c r="A864" s="11" t="s">
        <v>23</v>
      </c>
      <c r="B864" s="9" t="s">
        <v>226</v>
      </c>
      <c r="C864" s="9" t="s">
        <v>16</v>
      </c>
      <c r="D864" s="9" t="s">
        <v>5</v>
      </c>
      <c r="E864" s="5">
        <f>SUM(F864:G864)</f>
        <v>16882</v>
      </c>
      <c r="F864" s="5">
        <v>16882</v>
      </c>
      <c r="G864" s="5"/>
    </row>
    <row r="865" spans="1:7" ht="84.75" customHeight="1">
      <c r="A865" s="10" t="s">
        <v>227</v>
      </c>
      <c r="B865" s="10" t="s">
        <v>228</v>
      </c>
      <c r="C865" s="10"/>
      <c r="D865" s="10"/>
      <c r="E865" s="13">
        <f>F865+G865</f>
        <v>104789</v>
      </c>
      <c r="F865" s="13">
        <f>F866</f>
        <v>104789</v>
      </c>
      <c r="G865" s="13">
        <f>G866</f>
        <v>0</v>
      </c>
    </row>
    <row r="866" spans="1:7" ht="46.5" customHeight="1">
      <c r="A866" s="11" t="s">
        <v>229</v>
      </c>
      <c r="B866" s="9" t="s">
        <v>230</v>
      </c>
      <c r="C866" s="9"/>
      <c r="D866" s="9"/>
      <c r="E866" s="5">
        <f>SUM(F866:G866)</f>
        <v>104789</v>
      </c>
      <c r="F866" s="5">
        <f>F867</f>
        <v>104789</v>
      </c>
      <c r="G866" s="5">
        <f>G867</f>
        <v>0</v>
      </c>
    </row>
    <row r="867" spans="1:7" ht="59.25" customHeight="1">
      <c r="A867" s="11" t="s">
        <v>23</v>
      </c>
      <c r="B867" s="9" t="s">
        <v>230</v>
      </c>
      <c r="C867" s="9" t="s">
        <v>16</v>
      </c>
      <c r="D867" s="9" t="s">
        <v>2</v>
      </c>
      <c r="E867" s="5">
        <f>F867+G867</f>
        <v>104789</v>
      </c>
      <c r="F867" s="5">
        <v>104789</v>
      </c>
      <c r="G867" s="5"/>
    </row>
    <row r="868" spans="1:7" ht="131.25" customHeight="1">
      <c r="A868" s="10" t="s">
        <v>732</v>
      </c>
      <c r="B868" s="10" t="s">
        <v>231</v>
      </c>
      <c r="C868" s="10"/>
      <c r="D868" s="10"/>
      <c r="E868" s="13">
        <f>F868+G868</f>
        <v>22742</v>
      </c>
      <c r="F868" s="13">
        <f>F869</f>
        <v>22742</v>
      </c>
      <c r="G868" s="13">
        <f>G869</f>
        <v>0</v>
      </c>
    </row>
    <row r="869" spans="1:7" ht="44.25" customHeight="1">
      <c r="A869" s="18" t="s">
        <v>229</v>
      </c>
      <c r="B869" s="9" t="s">
        <v>232</v>
      </c>
      <c r="C869" s="9"/>
      <c r="D869" s="9"/>
      <c r="E869" s="5">
        <f>F869+G869</f>
        <v>22742</v>
      </c>
      <c r="F869" s="5">
        <f>F870</f>
        <v>22742</v>
      </c>
      <c r="G869" s="5">
        <f>G870</f>
        <v>0</v>
      </c>
    </row>
    <row r="870" spans="1:7" ht="66.75" customHeight="1">
      <c r="A870" s="11" t="s">
        <v>23</v>
      </c>
      <c r="B870" s="9" t="s">
        <v>232</v>
      </c>
      <c r="C870" s="9" t="s">
        <v>16</v>
      </c>
      <c r="D870" s="9" t="s">
        <v>2</v>
      </c>
      <c r="E870" s="5">
        <f>F870+G870</f>
        <v>22742</v>
      </c>
      <c r="F870" s="5">
        <f>19742+5000-2000</f>
        <v>22742</v>
      </c>
      <c r="G870" s="5"/>
    </row>
    <row r="871" spans="1:7" ht="111" customHeight="1">
      <c r="A871" s="20" t="s">
        <v>897</v>
      </c>
      <c r="B871" s="10" t="s">
        <v>233</v>
      </c>
      <c r="C871" s="10"/>
      <c r="D871" s="10"/>
      <c r="E871" s="13">
        <f>SUM(F871:G871)</f>
        <v>181701</v>
      </c>
      <c r="F871" s="13">
        <f>F879+F872+F882+F885</f>
        <v>149011</v>
      </c>
      <c r="G871" s="13">
        <f>G879+G872+G882+G885</f>
        <v>32690</v>
      </c>
    </row>
    <row r="872" spans="1:7" ht="183" customHeight="1">
      <c r="A872" s="20" t="s">
        <v>787</v>
      </c>
      <c r="B872" s="10" t="s">
        <v>780</v>
      </c>
      <c r="C872" s="9"/>
      <c r="D872" s="10"/>
      <c r="E872" s="13">
        <f aca="true" t="shared" si="42" ref="E872:E881">F872+G872</f>
        <v>83759</v>
      </c>
      <c r="F872" s="13">
        <f>+F873+F875+F877</f>
        <v>51069</v>
      </c>
      <c r="G872" s="13">
        <f>+G873+G875+G877</f>
        <v>32690</v>
      </c>
    </row>
    <row r="873" spans="1:7" ht="96" customHeight="1">
      <c r="A873" s="11" t="s">
        <v>169</v>
      </c>
      <c r="B873" s="9" t="s">
        <v>781</v>
      </c>
      <c r="C873" s="9"/>
      <c r="D873" s="9"/>
      <c r="E873" s="5">
        <f>F873+G873</f>
        <v>50069</v>
      </c>
      <c r="F873" s="5">
        <f>F874</f>
        <v>50069</v>
      </c>
      <c r="G873" s="5">
        <f>G874</f>
        <v>0</v>
      </c>
    </row>
    <row r="874" spans="1:7" ht="36" customHeight="1">
      <c r="A874" s="9" t="s">
        <v>22</v>
      </c>
      <c r="B874" s="9" t="s">
        <v>781</v>
      </c>
      <c r="C874" s="9" t="s">
        <v>18</v>
      </c>
      <c r="D874" s="9" t="s">
        <v>7</v>
      </c>
      <c r="E874" s="5">
        <f>F874+G874</f>
        <v>50069</v>
      </c>
      <c r="F874" s="5">
        <f>50369-300</f>
        <v>50069</v>
      </c>
      <c r="G874" s="5">
        <v>0</v>
      </c>
    </row>
    <row r="875" spans="1:7" ht="126.75" customHeight="1">
      <c r="A875" s="11" t="s">
        <v>984</v>
      </c>
      <c r="B875" s="9" t="s">
        <v>985</v>
      </c>
      <c r="C875" s="9"/>
      <c r="D875" s="10"/>
      <c r="E875" s="5">
        <f>F875+G875</f>
        <v>1000</v>
      </c>
      <c r="F875" s="5">
        <f>F876</f>
        <v>1000</v>
      </c>
      <c r="G875" s="5">
        <f>G876</f>
        <v>0</v>
      </c>
    </row>
    <row r="876" spans="1:7" ht="94.5" customHeight="1">
      <c r="A876" s="9" t="s">
        <v>21</v>
      </c>
      <c r="B876" s="9" t="s">
        <v>985</v>
      </c>
      <c r="C876" s="9" t="s">
        <v>17</v>
      </c>
      <c r="D876" s="9" t="s">
        <v>7</v>
      </c>
      <c r="E876" s="5">
        <f>F876+G876</f>
        <v>1000</v>
      </c>
      <c r="F876" s="5">
        <f>700+300</f>
        <v>1000</v>
      </c>
      <c r="G876" s="5"/>
    </row>
    <row r="877" spans="1:7" ht="192.75" customHeight="1">
      <c r="A877" s="12" t="s">
        <v>528</v>
      </c>
      <c r="B877" s="9" t="s">
        <v>782</v>
      </c>
      <c r="C877" s="9"/>
      <c r="D877" s="10"/>
      <c r="E877" s="5">
        <f t="shared" si="42"/>
        <v>32690</v>
      </c>
      <c r="F877" s="5">
        <f>F878</f>
        <v>0</v>
      </c>
      <c r="G877" s="5">
        <f>G878</f>
        <v>32690</v>
      </c>
    </row>
    <row r="878" spans="1:7" ht="40.5" customHeight="1">
      <c r="A878" s="9" t="s">
        <v>22</v>
      </c>
      <c r="B878" s="9" t="s">
        <v>782</v>
      </c>
      <c r="C878" s="9" t="s">
        <v>18</v>
      </c>
      <c r="D878" s="9" t="s">
        <v>7</v>
      </c>
      <c r="E878" s="5">
        <f t="shared" si="42"/>
        <v>32690</v>
      </c>
      <c r="F878" s="5"/>
      <c r="G878" s="5">
        <f>26013+1887+2000+2790</f>
        <v>32690</v>
      </c>
    </row>
    <row r="879" spans="1:7" ht="120" customHeight="1">
      <c r="A879" s="20" t="s">
        <v>234</v>
      </c>
      <c r="B879" s="10" t="s">
        <v>235</v>
      </c>
      <c r="C879" s="10"/>
      <c r="D879" s="10"/>
      <c r="E879" s="13">
        <f t="shared" si="42"/>
        <v>93924</v>
      </c>
      <c r="F879" s="13">
        <f>F880</f>
        <v>93924</v>
      </c>
      <c r="G879" s="13">
        <f>G880</f>
        <v>0</v>
      </c>
    </row>
    <row r="880" spans="1:7" ht="72" customHeight="1">
      <c r="A880" s="11" t="s">
        <v>65</v>
      </c>
      <c r="B880" s="9" t="s">
        <v>236</v>
      </c>
      <c r="C880" s="9"/>
      <c r="D880" s="9"/>
      <c r="E880" s="5">
        <f t="shared" si="42"/>
        <v>93924</v>
      </c>
      <c r="F880" s="5">
        <f>F881</f>
        <v>93924</v>
      </c>
      <c r="G880" s="5">
        <f>G881</f>
        <v>0</v>
      </c>
    </row>
    <row r="881" spans="1:7" ht="86.25" customHeight="1">
      <c r="A881" s="11" t="s">
        <v>21</v>
      </c>
      <c r="B881" s="9" t="s">
        <v>236</v>
      </c>
      <c r="C881" s="9" t="s">
        <v>17</v>
      </c>
      <c r="D881" s="9" t="s">
        <v>7</v>
      </c>
      <c r="E881" s="5">
        <f t="shared" si="42"/>
        <v>93924</v>
      </c>
      <c r="F881" s="5">
        <v>93924</v>
      </c>
      <c r="G881" s="9"/>
    </row>
    <row r="882" spans="1:7" ht="304.5" customHeight="1">
      <c r="A882" s="20" t="s">
        <v>928</v>
      </c>
      <c r="B882" s="10" t="s">
        <v>929</v>
      </c>
      <c r="C882" s="9"/>
      <c r="D882" s="9"/>
      <c r="E882" s="13">
        <f aca="true" t="shared" si="43" ref="E882:E887">F882+G882</f>
        <v>18</v>
      </c>
      <c r="F882" s="13">
        <f>F883</f>
        <v>18</v>
      </c>
      <c r="G882" s="13">
        <f>G883</f>
        <v>0</v>
      </c>
    </row>
    <row r="883" spans="1:7" ht="93" customHeight="1">
      <c r="A883" s="11" t="s">
        <v>169</v>
      </c>
      <c r="B883" s="9" t="s">
        <v>930</v>
      </c>
      <c r="C883" s="9"/>
      <c r="D883" s="9"/>
      <c r="E883" s="5">
        <f t="shared" si="43"/>
        <v>18</v>
      </c>
      <c r="F883" s="5">
        <f>F884</f>
        <v>18</v>
      </c>
      <c r="G883" s="5">
        <f>G884</f>
        <v>0</v>
      </c>
    </row>
    <row r="884" spans="1:7" ht="40.5" customHeight="1">
      <c r="A884" s="9" t="s">
        <v>22</v>
      </c>
      <c r="B884" s="9" t="s">
        <v>930</v>
      </c>
      <c r="C884" s="9" t="s">
        <v>18</v>
      </c>
      <c r="D884" s="9" t="s">
        <v>7</v>
      </c>
      <c r="E884" s="5">
        <f t="shared" si="43"/>
        <v>18</v>
      </c>
      <c r="F884" s="5">
        <v>18</v>
      </c>
      <c r="G884" s="9"/>
    </row>
    <row r="885" spans="1:7" ht="78" customHeight="1">
      <c r="A885" s="10" t="s">
        <v>931</v>
      </c>
      <c r="B885" s="10" t="s">
        <v>932</v>
      </c>
      <c r="C885" s="9"/>
      <c r="D885" s="9"/>
      <c r="E885" s="13">
        <f t="shared" si="43"/>
        <v>4000</v>
      </c>
      <c r="F885" s="13">
        <f>F886</f>
        <v>4000</v>
      </c>
      <c r="G885" s="13">
        <f>G886</f>
        <v>0</v>
      </c>
    </row>
    <row r="886" spans="1:7" ht="28.5" customHeight="1">
      <c r="A886" s="12" t="s">
        <v>76</v>
      </c>
      <c r="B886" s="9" t="s">
        <v>933</v>
      </c>
      <c r="C886" s="9"/>
      <c r="D886" s="9"/>
      <c r="E886" s="5">
        <f t="shared" si="43"/>
        <v>4000</v>
      </c>
      <c r="F886" s="5">
        <f>F887</f>
        <v>4000</v>
      </c>
      <c r="G886" s="5">
        <f>G887</f>
        <v>0</v>
      </c>
    </row>
    <row r="887" spans="1:7" ht="69" customHeight="1">
      <c r="A887" s="9" t="s">
        <v>23</v>
      </c>
      <c r="B887" s="9" t="s">
        <v>933</v>
      </c>
      <c r="C887" s="9" t="s">
        <v>16</v>
      </c>
      <c r="D887" s="9" t="s">
        <v>7</v>
      </c>
      <c r="E887" s="5">
        <f t="shared" si="43"/>
        <v>4000</v>
      </c>
      <c r="F887" s="5">
        <v>4000</v>
      </c>
      <c r="G887" s="9"/>
    </row>
    <row r="888" spans="1:7" ht="98.25" customHeight="1">
      <c r="A888" s="20" t="s">
        <v>237</v>
      </c>
      <c r="B888" s="10" t="s">
        <v>238</v>
      </c>
      <c r="C888" s="10"/>
      <c r="D888" s="10"/>
      <c r="E888" s="13">
        <f>SUM(F888:G888)</f>
        <v>1364827</v>
      </c>
      <c r="F888" s="13">
        <f>F889+F894+F907</f>
        <v>79910</v>
      </c>
      <c r="G888" s="13">
        <f>G889+G894+G907</f>
        <v>1284917</v>
      </c>
    </row>
    <row r="889" spans="1:7" ht="82.5">
      <c r="A889" s="20" t="s">
        <v>1089</v>
      </c>
      <c r="B889" s="10" t="s">
        <v>1091</v>
      </c>
      <c r="C889" s="10"/>
      <c r="D889" s="10"/>
      <c r="E889" s="13">
        <f>F889+G889</f>
        <v>24358</v>
      </c>
      <c r="F889" s="13">
        <f>F890+F892</f>
        <v>2436</v>
      </c>
      <c r="G889" s="13">
        <f>G890+G892</f>
        <v>21922</v>
      </c>
    </row>
    <row r="890" spans="1:7" ht="82.5">
      <c r="A890" s="11" t="s">
        <v>1090</v>
      </c>
      <c r="B890" s="9" t="s">
        <v>1092</v>
      </c>
      <c r="C890" s="9"/>
      <c r="D890" s="10"/>
      <c r="E890" s="5">
        <f>F890+G890</f>
        <v>21922</v>
      </c>
      <c r="F890" s="13">
        <f>F891</f>
        <v>0</v>
      </c>
      <c r="G890" s="13">
        <f>G891</f>
        <v>21922</v>
      </c>
    </row>
    <row r="891" spans="1:7" ht="66">
      <c r="A891" s="9" t="s">
        <v>24</v>
      </c>
      <c r="B891" s="9" t="s">
        <v>1092</v>
      </c>
      <c r="C891" s="9" t="s">
        <v>20</v>
      </c>
      <c r="D891" s="9" t="s">
        <v>2</v>
      </c>
      <c r="E891" s="5">
        <f>F891+G891</f>
        <v>21922</v>
      </c>
      <c r="F891" s="5"/>
      <c r="G891" s="5">
        <v>21922</v>
      </c>
    </row>
    <row r="892" spans="1:7" ht="82.5">
      <c r="A892" s="11" t="s">
        <v>1090</v>
      </c>
      <c r="B892" s="9" t="s">
        <v>1093</v>
      </c>
      <c r="C892" s="10"/>
      <c r="D892" s="10"/>
      <c r="E892" s="5">
        <f>F892+G892</f>
        <v>2436</v>
      </c>
      <c r="F892" s="5">
        <f>F893</f>
        <v>2436</v>
      </c>
      <c r="G892" s="5">
        <f>G893</f>
        <v>0</v>
      </c>
    </row>
    <row r="893" spans="1:7" ht="66">
      <c r="A893" s="9" t="s">
        <v>24</v>
      </c>
      <c r="B893" s="9" t="s">
        <v>1093</v>
      </c>
      <c r="C893" s="9" t="s">
        <v>20</v>
      </c>
      <c r="D893" s="9" t="s">
        <v>2</v>
      </c>
      <c r="E893" s="5">
        <f>F893+G893</f>
        <v>2436</v>
      </c>
      <c r="F893" s="5">
        <v>2436</v>
      </c>
      <c r="G893" s="5"/>
    </row>
    <row r="894" spans="1:7" ht="80.25" customHeight="1">
      <c r="A894" s="20" t="s">
        <v>239</v>
      </c>
      <c r="B894" s="10" t="s">
        <v>267</v>
      </c>
      <c r="C894" s="10"/>
      <c r="D894" s="10"/>
      <c r="E894" s="13">
        <f aca="true" t="shared" si="44" ref="E894:E909">F894+G894</f>
        <v>940469</v>
      </c>
      <c r="F894" s="13">
        <f>F895+F897+F899+F903+F906</f>
        <v>77474</v>
      </c>
      <c r="G894" s="13">
        <f>G895+G897+G899+G903+G901</f>
        <v>862995</v>
      </c>
    </row>
    <row r="895" spans="1:7" ht="46.5" customHeight="1">
      <c r="A895" s="11" t="s">
        <v>241</v>
      </c>
      <c r="B895" s="9" t="s">
        <v>240</v>
      </c>
      <c r="C895" s="9"/>
      <c r="D895" s="9"/>
      <c r="E895" s="5">
        <f t="shared" si="44"/>
        <v>1000</v>
      </c>
      <c r="F895" s="5">
        <f>F896</f>
        <v>1000</v>
      </c>
      <c r="G895" s="5">
        <f>G896</f>
        <v>0</v>
      </c>
    </row>
    <row r="896" spans="1:7" ht="60.75" customHeight="1">
      <c r="A896" s="11" t="s">
        <v>23</v>
      </c>
      <c r="B896" s="9" t="s">
        <v>240</v>
      </c>
      <c r="C896" s="9" t="s">
        <v>16</v>
      </c>
      <c r="D896" s="9" t="s">
        <v>2</v>
      </c>
      <c r="E896" s="5">
        <f t="shared" si="44"/>
        <v>1000</v>
      </c>
      <c r="F896" s="5">
        <v>1000</v>
      </c>
      <c r="G896" s="5"/>
    </row>
    <row r="897" spans="1:7" ht="46.5" customHeight="1">
      <c r="A897" s="11" t="s">
        <v>734</v>
      </c>
      <c r="B897" s="9" t="s">
        <v>735</v>
      </c>
      <c r="C897" s="9"/>
      <c r="D897" s="9"/>
      <c r="E897" s="5">
        <f t="shared" si="44"/>
        <v>10000</v>
      </c>
      <c r="F897" s="5">
        <f>F898</f>
        <v>10000</v>
      </c>
      <c r="G897" s="5">
        <f>G898</f>
        <v>0</v>
      </c>
    </row>
    <row r="898" spans="1:7" ht="64.5" customHeight="1">
      <c r="A898" s="11" t="s">
        <v>23</v>
      </c>
      <c r="B898" s="9" t="s">
        <v>735</v>
      </c>
      <c r="C898" s="9" t="s">
        <v>16</v>
      </c>
      <c r="D898" s="9" t="s">
        <v>2</v>
      </c>
      <c r="E898" s="5">
        <f t="shared" si="44"/>
        <v>10000</v>
      </c>
      <c r="F898" s="5">
        <v>10000</v>
      </c>
      <c r="G898" s="5"/>
    </row>
    <row r="899" spans="1:7" ht="93.75" customHeight="1">
      <c r="A899" s="11" t="s">
        <v>1090</v>
      </c>
      <c r="B899" s="9" t="s">
        <v>1042</v>
      </c>
      <c r="C899" s="9"/>
      <c r="D899" s="9"/>
      <c r="E899" s="5">
        <f t="shared" si="44"/>
        <v>297145</v>
      </c>
      <c r="F899" s="5">
        <f>F900</f>
        <v>0</v>
      </c>
      <c r="G899" s="5">
        <f>G900</f>
        <v>297145</v>
      </c>
    </row>
    <row r="900" spans="1:7" ht="71.25" customHeight="1">
      <c r="A900" s="18" t="s">
        <v>23</v>
      </c>
      <c r="B900" s="9" t="s">
        <v>1042</v>
      </c>
      <c r="C900" s="9" t="s">
        <v>16</v>
      </c>
      <c r="D900" s="9" t="s">
        <v>2</v>
      </c>
      <c r="E900" s="5">
        <f t="shared" si="44"/>
        <v>297145</v>
      </c>
      <c r="F900" s="5"/>
      <c r="G900" s="5">
        <v>297145</v>
      </c>
    </row>
    <row r="901" spans="1:7" ht="114.75" customHeight="1">
      <c r="A901" s="11" t="s">
        <v>1043</v>
      </c>
      <c r="B901" s="9" t="s">
        <v>1044</v>
      </c>
      <c r="C901" s="9"/>
      <c r="D901" s="9"/>
      <c r="E901" s="5">
        <f t="shared" si="44"/>
        <v>565850</v>
      </c>
      <c r="F901" s="5">
        <f>F902</f>
        <v>0</v>
      </c>
      <c r="G901" s="5">
        <f>G902</f>
        <v>565850</v>
      </c>
    </row>
    <row r="902" spans="1:7" ht="71.25" customHeight="1">
      <c r="A902" s="18" t="s">
        <v>23</v>
      </c>
      <c r="B902" s="9" t="s">
        <v>1044</v>
      </c>
      <c r="C902" s="9" t="s">
        <v>16</v>
      </c>
      <c r="D902" s="9" t="s">
        <v>2</v>
      </c>
      <c r="E902" s="5">
        <f t="shared" si="44"/>
        <v>565850</v>
      </c>
      <c r="F902" s="5"/>
      <c r="G902" s="5">
        <v>565850</v>
      </c>
    </row>
    <row r="903" spans="1:7" ht="93.75" customHeight="1">
      <c r="A903" s="11" t="s">
        <v>1090</v>
      </c>
      <c r="B903" s="9" t="s">
        <v>825</v>
      </c>
      <c r="C903" s="9"/>
      <c r="D903" s="9"/>
      <c r="E903" s="5">
        <f t="shared" si="44"/>
        <v>36692</v>
      </c>
      <c r="F903" s="5">
        <f>F904</f>
        <v>36692</v>
      </c>
      <c r="G903" s="5">
        <f>G904</f>
        <v>0</v>
      </c>
    </row>
    <row r="904" spans="1:7" ht="64.5" customHeight="1">
      <c r="A904" s="18" t="s">
        <v>23</v>
      </c>
      <c r="B904" s="9" t="s">
        <v>825</v>
      </c>
      <c r="C904" s="9" t="s">
        <v>16</v>
      </c>
      <c r="D904" s="9" t="s">
        <v>2</v>
      </c>
      <c r="E904" s="5">
        <f t="shared" si="44"/>
        <v>36692</v>
      </c>
      <c r="F904" s="5">
        <v>36692</v>
      </c>
      <c r="G904" s="5"/>
    </row>
    <row r="905" spans="1:7" ht="118.5" customHeight="1">
      <c r="A905" s="11" t="s">
        <v>1043</v>
      </c>
      <c r="B905" s="9" t="s">
        <v>1045</v>
      </c>
      <c r="C905" s="9"/>
      <c r="D905" s="9"/>
      <c r="E905" s="5">
        <f t="shared" si="44"/>
        <v>29782</v>
      </c>
      <c r="F905" s="5">
        <f>F906</f>
        <v>29782</v>
      </c>
      <c r="G905" s="5">
        <f>G906</f>
        <v>0</v>
      </c>
    </row>
    <row r="906" spans="1:7" ht="79.5" customHeight="1">
      <c r="A906" s="18" t="s">
        <v>23</v>
      </c>
      <c r="B906" s="9" t="s">
        <v>1045</v>
      </c>
      <c r="C906" s="9" t="s">
        <v>16</v>
      </c>
      <c r="D906" s="9" t="s">
        <v>2</v>
      </c>
      <c r="E906" s="5">
        <f t="shared" si="44"/>
        <v>29782</v>
      </c>
      <c r="F906" s="5">
        <v>29782</v>
      </c>
      <c r="G906" s="5"/>
    </row>
    <row r="907" spans="1:7" ht="79.5" customHeight="1">
      <c r="A907" s="8" t="s">
        <v>1081</v>
      </c>
      <c r="B907" s="10" t="s">
        <v>1083</v>
      </c>
      <c r="C907" s="10"/>
      <c r="D907" s="9"/>
      <c r="E907" s="13">
        <f t="shared" si="44"/>
        <v>400000</v>
      </c>
      <c r="F907" s="13">
        <f>F908</f>
        <v>0</v>
      </c>
      <c r="G907" s="13">
        <f>G908</f>
        <v>400000</v>
      </c>
    </row>
    <row r="908" spans="1:7" ht="79.5" customHeight="1">
      <c r="A908" s="9" t="s">
        <v>1082</v>
      </c>
      <c r="B908" s="9" t="s">
        <v>1084</v>
      </c>
      <c r="C908" s="9"/>
      <c r="D908" s="9"/>
      <c r="E908" s="5">
        <f t="shared" si="44"/>
        <v>400000</v>
      </c>
      <c r="F908" s="5">
        <f>F909</f>
        <v>0</v>
      </c>
      <c r="G908" s="5">
        <f>G909</f>
        <v>400000</v>
      </c>
    </row>
    <row r="909" spans="1:7" ht="79.5" customHeight="1">
      <c r="A909" s="18" t="s">
        <v>23</v>
      </c>
      <c r="B909" s="9" t="s">
        <v>1084</v>
      </c>
      <c r="C909" s="9" t="s">
        <v>16</v>
      </c>
      <c r="D909" s="9" t="s">
        <v>2</v>
      </c>
      <c r="E909" s="5">
        <f t="shared" si="44"/>
        <v>400000</v>
      </c>
      <c r="F909" s="5"/>
      <c r="G909" s="5">
        <v>400000</v>
      </c>
    </row>
    <row r="910" spans="1:7" ht="153" customHeight="1">
      <c r="A910" s="20" t="s">
        <v>898</v>
      </c>
      <c r="B910" s="10" t="s">
        <v>242</v>
      </c>
      <c r="C910" s="10"/>
      <c r="D910" s="10"/>
      <c r="E910" s="13">
        <f>SUM(F910:G910)</f>
        <v>30230</v>
      </c>
      <c r="F910" s="13">
        <f>F912</f>
        <v>30230</v>
      </c>
      <c r="G910" s="13">
        <f>G912</f>
        <v>0</v>
      </c>
    </row>
    <row r="911" spans="1:7" ht="59.25" customHeight="1">
      <c r="A911" s="8" t="s">
        <v>243</v>
      </c>
      <c r="B911" s="10" t="s">
        <v>244</v>
      </c>
      <c r="C911" s="10"/>
      <c r="D911" s="10"/>
      <c r="E911" s="13">
        <f>SUM(F911:G911)</f>
        <v>30230</v>
      </c>
      <c r="F911" s="13">
        <f>F912</f>
        <v>30230</v>
      </c>
      <c r="G911" s="13">
        <f>G912</f>
        <v>0</v>
      </c>
    </row>
    <row r="912" spans="1:7" ht="81" customHeight="1">
      <c r="A912" s="11" t="s">
        <v>65</v>
      </c>
      <c r="B912" s="9" t="s">
        <v>245</v>
      </c>
      <c r="C912" s="9"/>
      <c r="D912" s="9"/>
      <c r="E912" s="5">
        <f>SUM(F912:G912)</f>
        <v>30230</v>
      </c>
      <c r="F912" s="5">
        <f>F913+F914+F915</f>
        <v>30230</v>
      </c>
      <c r="G912" s="5">
        <f>G913+G914+G915</f>
        <v>0</v>
      </c>
    </row>
    <row r="913" spans="1:7" ht="168.75" customHeight="1">
      <c r="A913" s="11" t="s">
        <v>25</v>
      </c>
      <c r="B913" s="9" t="s">
        <v>245</v>
      </c>
      <c r="C913" s="9" t="s">
        <v>15</v>
      </c>
      <c r="D913" s="9" t="s">
        <v>3</v>
      </c>
      <c r="E913" s="5">
        <f>F913+G913</f>
        <v>27607</v>
      </c>
      <c r="F913" s="5">
        <v>27607</v>
      </c>
      <c r="G913" s="5"/>
    </row>
    <row r="914" spans="1:7" ht="57.75" customHeight="1">
      <c r="A914" s="11" t="s">
        <v>23</v>
      </c>
      <c r="B914" s="9" t="s">
        <v>245</v>
      </c>
      <c r="C914" s="9" t="s">
        <v>16</v>
      </c>
      <c r="D914" s="9" t="s">
        <v>3</v>
      </c>
      <c r="E914" s="5">
        <f>F914+G914</f>
        <v>2349</v>
      </c>
      <c r="F914" s="5">
        <f>1483+866</f>
        <v>2349</v>
      </c>
      <c r="G914" s="5"/>
    </row>
    <row r="915" spans="1:7" ht="45" customHeight="1">
      <c r="A915" s="11" t="s">
        <v>22</v>
      </c>
      <c r="B915" s="9" t="s">
        <v>245</v>
      </c>
      <c r="C915" s="9" t="s">
        <v>18</v>
      </c>
      <c r="D915" s="9" t="s">
        <v>3</v>
      </c>
      <c r="E915" s="5">
        <f>F915+G915</f>
        <v>274</v>
      </c>
      <c r="F915" s="5">
        <v>274</v>
      </c>
      <c r="G915" s="5"/>
    </row>
    <row r="916" spans="1:7" ht="133.5" customHeight="1">
      <c r="A916" s="20" t="s">
        <v>885</v>
      </c>
      <c r="B916" s="10" t="s">
        <v>388</v>
      </c>
      <c r="C916" s="9"/>
      <c r="D916" s="9"/>
      <c r="E916" s="13">
        <f aca="true" t="shared" si="45" ref="E916:E967">F916+G916</f>
        <v>125916</v>
      </c>
      <c r="F916" s="13">
        <f>F917+F950+F958</f>
        <v>103656</v>
      </c>
      <c r="G916" s="13">
        <f>G917+G950+G958</f>
        <v>22260</v>
      </c>
    </row>
    <row r="917" spans="1:7" ht="76.5" customHeight="1">
      <c r="A917" s="20" t="s">
        <v>389</v>
      </c>
      <c r="B917" s="10" t="s">
        <v>390</v>
      </c>
      <c r="C917" s="9"/>
      <c r="D917" s="9"/>
      <c r="E917" s="13">
        <f t="shared" si="45"/>
        <v>91428</v>
      </c>
      <c r="F917" s="13">
        <f>F918+F922+F925+F930+F938+F941+F947</f>
        <v>69856</v>
      </c>
      <c r="G917" s="13">
        <f>G918+G922+G925+G930+G938+G941</f>
        <v>21572</v>
      </c>
    </row>
    <row r="918" spans="1:7" ht="282.75" customHeight="1">
      <c r="A918" s="20" t="s">
        <v>1048</v>
      </c>
      <c r="B918" s="10" t="s">
        <v>391</v>
      </c>
      <c r="C918" s="9"/>
      <c r="D918" s="9"/>
      <c r="E918" s="13">
        <f t="shared" si="45"/>
        <v>7811</v>
      </c>
      <c r="F918" s="13">
        <f>F919</f>
        <v>7811</v>
      </c>
      <c r="G918" s="13">
        <f>G919</f>
        <v>0</v>
      </c>
    </row>
    <row r="919" spans="1:7" ht="38.25" customHeight="1">
      <c r="A919" s="9" t="s">
        <v>379</v>
      </c>
      <c r="B919" s="9" t="s">
        <v>392</v>
      </c>
      <c r="C919" s="9"/>
      <c r="D919" s="9"/>
      <c r="E919" s="5">
        <f t="shared" si="45"/>
        <v>7811</v>
      </c>
      <c r="F919" s="5">
        <f>F920+F921</f>
        <v>7811</v>
      </c>
      <c r="G919" s="5">
        <f>G920+G921</f>
        <v>0</v>
      </c>
    </row>
    <row r="920" spans="1:7" ht="61.5" customHeight="1">
      <c r="A920" s="9" t="s">
        <v>23</v>
      </c>
      <c r="B920" s="9" t="s">
        <v>392</v>
      </c>
      <c r="C920" s="9" t="s">
        <v>16</v>
      </c>
      <c r="D920" s="9" t="s">
        <v>3</v>
      </c>
      <c r="E920" s="5">
        <f>F920+G920</f>
        <v>50</v>
      </c>
      <c r="F920" s="5">
        <v>50</v>
      </c>
      <c r="G920" s="5"/>
    </row>
    <row r="921" spans="1:7" ht="69" customHeight="1">
      <c r="A921" s="9" t="s">
        <v>23</v>
      </c>
      <c r="B921" s="9" t="s">
        <v>392</v>
      </c>
      <c r="C921" s="9" t="s">
        <v>16</v>
      </c>
      <c r="D921" s="9" t="s">
        <v>5</v>
      </c>
      <c r="E921" s="5">
        <f>F921+G921</f>
        <v>7761</v>
      </c>
      <c r="F921" s="5">
        <v>7761</v>
      </c>
      <c r="G921" s="5"/>
    </row>
    <row r="922" spans="1:7" ht="293.25" customHeight="1">
      <c r="A922" s="20" t="s">
        <v>393</v>
      </c>
      <c r="B922" s="10" t="s">
        <v>394</v>
      </c>
      <c r="C922" s="9"/>
      <c r="D922" s="9"/>
      <c r="E922" s="13">
        <f t="shared" si="45"/>
        <v>439</v>
      </c>
      <c r="F922" s="13">
        <f>F923</f>
        <v>439</v>
      </c>
      <c r="G922" s="13">
        <f>G923</f>
        <v>0</v>
      </c>
    </row>
    <row r="923" spans="1:7" ht="38.25" customHeight="1">
      <c r="A923" s="9" t="s">
        <v>379</v>
      </c>
      <c r="B923" s="9" t="s">
        <v>395</v>
      </c>
      <c r="C923" s="9"/>
      <c r="D923" s="9"/>
      <c r="E923" s="5">
        <f t="shared" si="45"/>
        <v>439</v>
      </c>
      <c r="F923" s="5">
        <f>F924</f>
        <v>439</v>
      </c>
      <c r="G923" s="5">
        <f>G924</f>
        <v>0</v>
      </c>
    </row>
    <row r="924" spans="1:7" ht="49.5">
      <c r="A924" s="9" t="s">
        <v>23</v>
      </c>
      <c r="B924" s="9" t="s">
        <v>395</v>
      </c>
      <c r="C924" s="9" t="s">
        <v>16</v>
      </c>
      <c r="D924" s="9" t="s">
        <v>3</v>
      </c>
      <c r="E924" s="5">
        <f t="shared" si="45"/>
        <v>439</v>
      </c>
      <c r="F924" s="5">
        <v>439</v>
      </c>
      <c r="G924" s="5"/>
    </row>
    <row r="925" spans="1:7" ht="141" customHeight="1">
      <c r="A925" s="20" t="s">
        <v>396</v>
      </c>
      <c r="B925" s="10" t="s">
        <v>397</v>
      </c>
      <c r="C925" s="9"/>
      <c r="D925" s="9"/>
      <c r="E925" s="13">
        <f t="shared" si="45"/>
        <v>36367</v>
      </c>
      <c r="F925" s="13">
        <f>F926+F929</f>
        <v>33292</v>
      </c>
      <c r="G925" s="13">
        <f>G926+G929</f>
        <v>3075</v>
      </c>
    </row>
    <row r="926" spans="1:7" ht="74.25" customHeight="1">
      <c r="A926" s="11" t="s">
        <v>58</v>
      </c>
      <c r="B926" s="9" t="s">
        <v>398</v>
      </c>
      <c r="C926" s="9"/>
      <c r="D926" s="9"/>
      <c r="E926" s="5">
        <f t="shared" si="45"/>
        <v>33292</v>
      </c>
      <c r="F926" s="5">
        <f>F927</f>
        <v>33292</v>
      </c>
      <c r="G926" s="5">
        <f>G927</f>
        <v>0</v>
      </c>
    </row>
    <row r="927" spans="1:7" ht="90" customHeight="1">
      <c r="A927" s="9" t="s">
        <v>21</v>
      </c>
      <c r="B927" s="9" t="s">
        <v>398</v>
      </c>
      <c r="C927" s="9" t="s">
        <v>17</v>
      </c>
      <c r="D927" s="9" t="s">
        <v>3</v>
      </c>
      <c r="E927" s="5">
        <f t="shared" si="45"/>
        <v>33292</v>
      </c>
      <c r="F927" s="5">
        <f>33167-300+425</f>
        <v>33292</v>
      </c>
      <c r="G927" s="5"/>
    </row>
    <row r="928" spans="1:7" ht="160.5" customHeight="1">
      <c r="A928" s="9" t="s">
        <v>995</v>
      </c>
      <c r="B928" s="9" t="s">
        <v>851</v>
      </c>
      <c r="C928" s="9"/>
      <c r="D928" s="9"/>
      <c r="E928" s="5">
        <f>F928+G928</f>
        <v>3075</v>
      </c>
      <c r="F928" s="5">
        <f>F929</f>
        <v>0</v>
      </c>
      <c r="G928" s="5">
        <f>G929</f>
        <v>3075</v>
      </c>
    </row>
    <row r="929" spans="1:7" ht="90" customHeight="1">
      <c r="A929" s="9" t="s">
        <v>21</v>
      </c>
      <c r="B929" s="9" t="s">
        <v>851</v>
      </c>
      <c r="C929" s="9" t="s">
        <v>17</v>
      </c>
      <c r="D929" s="9" t="s">
        <v>3</v>
      </c>
      <c r="E929" s="5">
        <f>F929+G929</f>
        <v>3075</v>
      </c>
      <c r="F929" s="5"/>
      <c r="G929" s="5">
        <v>3075</v>
      </c>
    </row>
    <row r="930" spans="1:7" ht="69.75" customHeight="1">
      <c r="A930" s="20" t="s">
        <v>847</v>
      </c>
      <c r="B930" s="10" t="s">
        <v>848</v>
      </c>
      <c r="C930" s="9"/>
      <c r="D930" s="9"/>
      <c r="E930" s="13">
        <f t="shared" si="45"/>
        <v>32591</v>
      </c>
      <c r="F930" s="13">
        <f>F931+F934+F936</f>
        <v>14094</v>
      </c>
      <c r="G930" s="13">
        <f>G931+G934+G936</f>
        <v>18497</v>
      </c>
    </row>
    <row r="931" spans="1:7" ht="24" customHeight="1">
      <c r="A931" s="18" t="s">
        <v>399</v>
      </c>
      <c r="B931" s="9" t="s">
        <v>970</v>
      </c>
      <c r="C931" s="10"/>
      <c r="D931" s="9"/>
      <c r="E931" s="5">
        <f t="shared" si="45"/>
        <v>13120</v>
      </c>
      <c r="F931" s="5">
        <f>F932+F933</f>
        <v>13120</v>
      </c>
      <c r="G931" s="5">
        <f>G932+G933</f>
        <v>0</v>
      </c>
    </row>
    <row r="932" spans="1:7" ht="69.75" customHeight="1">
      <c r="A932" s="9" t="s">
        <v>23</v>
      </c>
      <c r="B932" s="9" t="s">
        <v>970</v>
      </c>
      <c r="C932" s="9" t="s">
        <v>16</v>
      </c>
      <c r="D932" s="9" t="s">
        <v>1</v>
      </c>
      <c r="E932" s="5">
        <f t="shared" si="45"/>
        <v>100</v>
      </c>
      <c r="F932" s="5">
        <v>100</v>
      </c>
      <c r="G932" s="5"/>
    </row>
    <row r="933" spans="1:7" ht="69.75" customHeight="1">
      <c r="A933" s="9" t="s">
        <v>23</v>
      </c>
      <c r="B933" s="9" t="s">
        <v>970</v>
      </c>
      <c r="C933" s="9" t="s">
        <v>16</v>
      </c>
      <c r="D933" s="9" t="s">
        <v>3</v>
      </c>
      <c r="E933" s="5">
        <f t="shared" si="45"/>
        <v>13020</v>
      </c>
      <c r="F933" s="5">
        <f>26279-13259</f>
        <v>13020</v>
      </c>
      <c r="G933" s="5"/>
    </row>
    <row r="934" spans="1:7" ht="117.75" customHeight="1">
      <c r="A934" s="9" t="s">
        <v>778</v>
      </c>
      <c r="B934" s="9" t="s">
        <v>826</v>
      </c>
      <c r="C934" s="9"/>
      <c r="D934" s="9"/>
      <c r="E934" s="5">
        <f>F934+G934</f>
        <v>18497</v>
      </c>
      <c r="F934" s="5">
        <f>F935</f>
        <v>0</v>
      </c>
      <c r="G934" s="5">
        <f>G935</f>
        <v>18497</v>
      </c>
    </row>
    <row r="935" spans="1:7" ht="52.5" customHeight="1">
      <c r="A935" s="9" t="s">
        <v>23</v>
      </c>
      <c r="B935" s="9" t="s">
        <v>826</v>
      </c>
      <c r="C935" s="9" t="s">
        <v>16</v>
      </c>
      <c r="D935" s="9" t="s">
        <v>1</v>
      </c>
      <c r="E935" s="5">
        <f>F935+G935</f>
        <v>18497</v>
      </c>
      <c r="F935" s="5"/>
      <c r="G935" s="5">
        <v>18497</v>
      </c>
    </row>
    <row r="936" spans="1:7" ht="120.75" customHeight="1">
      <c r="A936" s="9" t="s">
        <v>778</v>
      </c>
      <c r="B936" s="9" t="s">
        <v>827</v>
      </c>
      <c r="C936" s="9"/>
      <c r="D936" s="9"/>
      <c r="E936" s="5">
        <f>F936+G936</f>
        <v>974</v>
      </c>
      <c r="F936" s="5">
        <f>F937</f>
        <v>974</v>
      </c>
      <c r="G936" s="5">
        <f>G937</f>
        <v>0</v>
      </c>
    </row>
    <row r="937" spans="1:7" ht="52.5" customHeight="1">
      <c r="A937" s="9" t="s">
        <v>23</v>
      </c>
      <c r="B937" s="9" t="s">
        <v>827</v>
      </c>
      <c r="C937" s="9" t="s">
        <v>16</v>
      </c>
      <c r="D937" s="9" t="s">
        <v>1</v>
      </c>
      <c r="E937" s="5">
        <f>F937+G937</f>
        <v>974</v>
      </c>
      <c r="F937" s="5">
        <v>974</v>
      </c>
      <c r="G937" s="5"/>
    </row>
    <row r="938" spans="1:7" ht="219.75" customHeight="1">
      <c r="A938" s="20" t="s">
        <v>400</v>
      </c>
      <c r="B938" s="10" t="s">
        <v>401</v>
      </c>
      <c r="C938" s="9"/>
      <c r="D938" s="9"/>
      <c r="E938" s="13">
        <f t="shared" si="45"/>
        <v>250</v>
      </c>
      <c r="F938" s="13">
        <f>F939</f>
        <v>250</v>
      </c>
      <c r="G938" s="13">
        <f>G939</f>
        <v>0</v>
      </c>
    </row>
    <row r="939" spans="1:7" ht="41.25" customHeight="1">
      <c r="A939" s="9" t="s">
        <v>379</v>
      </c>
      <c r="B939" s="9" t="s">
        <v>402</v>
      </c>
      <c r="C939" s="9"/>
      <c r="D939" s="9"/>
      <c r="E939" s="5">
        <f t="shared" si="45"/>
        <v>250</v>
      </c>
      <c r="F939" s="5">
        <f>F940</f>
        <v>250</v>
      </c>
      <c r="G939" s="5">
        <f>G940</f>
        <v>0</v>
      </c>
    </row>
    <row r="940" spans="1:7" ht="49.5">
      <c r="A940" s="9" t="s">
        <v>23</v>
      </c>
      <c r="B940" s="9" t="s">
        <v>402</v>
      </c>
      <c r="C940" s="9" t="s">
        <v>16</v>
      </c>
      <c r="D940" s="9" t="s">
        <v>3</v>
      </c>
      <c r="E940" s="5">
        <f t="shared" si="45"/>
        <v>250</v>
      </c>
      <c r="F940" s="5">
        <v>250</v>
      </c>
      <c r="G940" s="5"/>
    </row>
    <row r="941" spans="1:7" s="1" customFormat="1" ht="66">
      <c r="A941" s="8" t="s">
        <v>669</v>
      </c>
      <c r="B941" s="10" t="s">
        <v>670</v>
      </c>
      <c r="C941" s="10"/>
      <c r="D941" s="10"/>
      <c r="E941" s="13">
        <f aca="true" t="shared" si="46" ref="E941:E948">F941+G941</f>
        <v>1900</v>
      </c>
      <c r="F941" s="13">
        <f>F942+F944</f>
        <v>1900</v>
      </c>
      <c r="G941" s="13">
        <f>G942+G944</f>
        <v>0</v>
      </c>
    </row>
    <row r="942" spans="1:7" s="1" customFormat="1" ht="45" customHeight="1">
      <c r="A942" s="18" t="s">
        <v>695</v>
      </c>
      <c r="B942" s="9" t="s">
        <v>696</v>
      </c>
      <c r="C942" s="10"/>
      <c r="D942" s="10"/>
      <c r="E942" s="5">
        <f t="shared" si="46"/>
        <v>1000</v>
      </c>
      <c r="F942" s="5">
        <f>F943</f>
        <v>1000</v>
      </c>
      <c r="G942" s="5">
        <f>G943</f>
        <v>0</v>
      </c>
    </row>
    <row r="943" spans="1:7" s="1" customFormat="1" ht="67.5" customHeight="1">
      <c r="A943" s="9" t="s">
        <v>23</v>
      </c>
      <c r="B943" s="9" t="s">
        <v>696</v>
      </c>
      <c r="C943" s="9" t="s">
        <v>16</v>
      </c>
      <c r="D943" s="9" t="s">
        <v>3</v>
      </c>
      <c r="E943" s="5">
        <f t="shared" si="46"/>
        <v>1000</v>
      </c>
      <c r="F943" s="5">
        <v>1000</v>
      </c>
      <c r="G943" s="5"/>
    </row>
    <row r="944" spans="1:7" ht="36" customHeight="1">
      <c r="A944" s="12" t="s">
        <v>72</v>
      </c>
      <c r="B944" s="9" t="s">
        <v>671</v>
      </c>
      <c r="C944" s="9"/>
      <c r="D944" s="9"/>
      <c r="E944" s="5">
        <f t="shared" si="46"/>
        <v>900</v>
      </c>
      <c r="F944" s="5">
        <f>F945+F946</f>
        <v>900</v>
      </c>
      <c r="G944" s="5">
        <f>G945+G946</f>
        <v>0</v>
      </c>
    </row>
    <row r="945" spans="1:7" ht="70.5" customHeight="1">
      <c r="A945" s="9" t="s">
        <v>24</v>
      </c>
      <c r="B945" s="9" t="s">
        <v>671</v>
      </c>
      <c r="C945" s="9" t="s">
        <v>20</v>
      </c>
      <c r="D945" s="9" t="s">
        <v>673</v>
      </c>
      <c r="E945" s="5">
        <f>F945+G945</f>
        <v>500</v>
      </c>
      <c r="F945" s="5">
        <v>500</v>
      </c>
      <c r="G945" s="5"/>
    </row>
    <row r="946" spans="1:7" ht="66">
      <c r="A946" s="9" t="s">
        <v>24</v>
      </c>
      <c r="B946" s="9" t="s">
        <v>671</v>
      </c>
      <c r="C946" s="9" t="s">
        <v>20</v>
      </c>
      <c r="D946" s="9" t="s">
        <v>983</v>
      </c>
      <c r="E946" s="5">
        <f t="shared" si="46"/>
        <v>400</v>
      </c>
      <c r="F946" s="5">
        <v>400</v>
      </c>
      <c r="G946" s="5"/>
    </row>
    <row r="947" spans="1:7" s="1" customFormat="1" ht="66">
      <c r="A947" s="37" t="s">
        <v>965</v>
      </c>
      <c r="B947" s="10" t="s">
        <v>966</v>
      </c>
      <c r="C947" s="10"/>
      <c r="D947" s="10"/>
      <c r="E947" s="13">
        <f t="shared" si="46"/>
        <v>12070</v>
      </c>
      <c r="F947" s="13">
        <f>F948</f>
        <v>12070</v>
      </c>
      <c r="G947" s="13">
        <f>G948</f>
        <v>0</v>
      </c>
    </row>
    <row r="948" spans="1:7" ht="33">
      <c r="A948" s="18" t="s">
        <v>695</v>
      </c>
      <c r="B948" s="9" t="s">
        <v>967</v>
      </c>
      <c r="C948" s="9"/>
      <c r="D948" s="9"/>
      <c r="E948" s="5">
        <f t="shared" si="46"/>
        <v>12070</v>
      </c>
      <c r="F948" s="5">
        <f>F949</f>
        <v>12070</v>
      </c>
      <c r="G948" s="5">
        <f>G949</f>
        <v>0</v>
      </c>
    </row>
    <row r="949" spans="1:7" ht="56.25" customHeight="1">
      <c r="A949" s="9" t="s">
        <v>23</v>
      </c>
      <c r="B949" s="9" t="s">
        <v>967</v>
      </c>
      <c r="C949" s="9" t="s">
        <v>16</v>
      </c>
      <c r="D949" s="9" t="s">
        <v>3</v>
      </c>
      <c r="E949" s="5">
        <f>F949+G949</f>
        <v>12070</v>
      </c>
      <c r="F949" s="5">
        <v>12070</v>
      </c>
      <c r="G949" s="5"/>
    </row>
    <row r="950" spans="1:7" ht="57" customHeight="1">
      <c r="A950" s="20" t="s">
        <v>403</v>
      </c>
      <c r="B950" s="10" t="s">
        <v>404</v>
      </c>
      <c r="C950" s="9"/>
      <c r="D950" s="9"/>
      <c r="E950" s="13">
        <f t="shared" si="45"/>
        <v>2878</v>
      </c>
      <c r="F950" s="13">
        <f>F951+F955</f>
        <v>2190</v>
      </c>
      <c r="G950" s="13">
        <f>G951+G955</f>
        <v>688</v>
      </c>
    </row>
    <row r="951" spans="1:7" ht="183.75" customHeight="1">
      <c r="A951" s="20" t="s">
        <v>405</v>
      </c>
      <c r="B951" s="10" t="s">
        <v>406</v>
      </c>
      <c r="C951" s="9"/>
      <c r="D951" s="9"/>
      <c r="E951" s="13">
        <f t="shared" si="45"/>
        <v>1701</v>
      </c>
      <c r="F951" s="13">
        <f>F952</f>
        <v>1701</v>
      </c>
      <c r="G951" s="13">
        <f>G952</f>
        <v>0</v>
      </c>
    </row>
    <row r="952" spans="1:7" ht="45.75" customHeight="1">
      <c r="A952" s="9" t="s">
        <v>379</v>
      </c>
      <c r="B952" s="9" t="s">
        <v>407</v>
      </c>
      <c r="C952" s="9"/>
      <c r="D952" s="9"/>
      <c r="E952" s="5">
        <f t="shared" si="45"/>
        <v>1701</v>
      </c>
      <c r="F952" s="5">
        <f>F953+F954</f>
        <v>1701</v>
      </c>
      <c r="G952" s="5">
        <f>G953+G954</f>
        <v>0</v>
      </c>
    </row>
    <row r="953" spans="1:7" ht="63.75" customHeight="1">
      <c r="A953" s="9" t="s">
        <v>23</v>
      </c>
      <c r="B953" s="9" t="s">
        <v>407</v>
      </c>
      <c r="C953" s="9" t="s">
        <v>16</v>
      </c>
      <c r="D953" s="9" t="s">
        <v>3</v>
      </c>
      <c r="E953" s="5">
        <f t="shared" si="45"/>
        <v>611</v>
      </c>
      <c r="F953" s="5">
        <f>1100-489</f>
        <v>611</v>
      </c>
      <c r="G953" s="5"/>
    </row>
    <row r="954" spans="1:7" ht="35.25" customHeight="1">
      <c r="A954" s="9" t="s">
        <v>22</v>
      </c>
      <c r="B954" s="9" t="s">
        <v>407</v>
      </c>
      <c r="C954" s="9" t="s">
        <v>18</v>
      </c>
      <c r="D954" s="9" t="s">
        <v>3</v>
      </c>
      <c r="E954" s="5">
        <f t="shared" si="45"/>
        <v>1090</v>
      </c>
      <c r="F954" s="5">
        <v>1090</v>
      </c>
      <c r="G954" s="5"/>
    </row>
    <row r="955" spans="1:7" s="1" customFormat="1" ht="109.5" customHeight="1">
      <c r="A955" s="20" t="s">
        <v>1024</v>
      </c>
      <c r="B955" s="10" t="s">
        <v>1026</v>
      </c>
      <c r="C955" s="10"/>
      <c r="D955" s="10"/>
      <c r="E955" s="13">
        <f t="shared" si="45"/>
        <v>1177</v>
      </c>
      <c r="F955" s="13">
        <f>F956</f>
        <v>489</v>
      </c>
      <c r="G955" s="13">
        <f>G956</f>
        <v>688</v>
      </c>
    </row>
    <row r="956" spans="1:7" ht="43.5" customHeight="1">
      <c r="A956" s="9" t="s">
        <v>1025</v>
      </c>
      <c r="B956" s="9" t="s">
        <v>1027</v>
      </c>
      <c r="C956" s="9"/>
      <c r="D956" s="9"/>
      <c r="E956" s="5">
        <f t="shared" si="45"/>
        <v>1177</v>
      </c>
      <c r="F956" s="5">
        <f>F957</f>
        <v>489</v>
      </c>
      <c r="G956" s="5">
        <f>G957</f>
        <v>688</v>
      </c>
    </row>
    <row r="957" spans="1:7" ht="72.75" customHeight="1">
      <c r="A957" s="9" t="s">
        <v>23</v>
      </c>
      <c r="B957" s="9" t="s">
        <v>1027</v>
      </c>
      <c r="C957" s="9" t="s">
        <v>16</v>
      </c>
      <c r="D957" s="9" t="s">
        <v>3</v>
      </c>
      <c r="E957" s="5">
        <f t="shared" si="45"/>
        <v>1177</v>
      </c>
      <c r="F957" s="5">
        <v>489</v>
      </c>
      <c r="G957" s="5">
        <v>688</v>
      </c>
    </row>
    <row r="958" spans="1:7" ht="38.25" customHeight="1">
      <c r="A958" s="20" t="s">
        <v>408</v>
      </c>
      <c r="B958" s="10" t="s">
        <v>409</v>
      </c>
      <c r="C958" s="9"/>
      <c r="D958" s="9"/>
      <c r="E958" s="13">
        <f t="shared" si="45"/>
        <v>31610</v>
      </c>
      <c r="F958" s="13">
        <f>F959+F962+F965</f>
        <v>31610</v>
      </c>
      <c r="G958" s="13">
        <f>G959+G962+G965</f>
        <v>0</v>
      </c>
    </row>
    <row r="959" spans="1:7" ht="74.25" customHeight="1">
      <c r="A959" s="20" t="s">
        <v>410</v>
      </c>
      <c r="B959" s="10" t="s">
        <v>411</v>
      </c>
      <c r="C959" s="9"/>
      <c r="D959" s="9"/>
      <c r="E959" s="13">
        <f t="shared" si="45"/>
        <v>1009</v>
      </c>
      <c r="F959" s="13">
        <f>F960</f>
        <v>1009</v>
      </c>
      <c r="G959" s="13">
        <f>G960</f>
        <v>0</v>
      </c>
    </row>
    <row r="960" spans="1:7" ht="70.5" customHeight="1">
      <c r="A960" s="11" t="s">
        <v>65</v>
      </c>
      <c r="B960" s="9" t="s">
        <v>412</v>
      </c>
      <c r="C960" s="9"/>
      <c r="D960" s="9"/>
      <c r="E960" s="5">
        <f t="shared" si="45"/>
        <v>1009</v>
      </c>
      <c r="F960" s="5">
        <f>F961</f>
        <v>1009</v>
      </c>
      <c r="G960" s="5">
        <f>G961</f>
        <v>0</v>
      </c>
    </row>
    <row r="961" spans="1:7" ht="84.75" customHeight="1">
      <c r="A961" s="9" t="s">
        <v>21</v>
      </c>
      <c r="B961" s="9" t="s">
        <v>412</v>
      </c>
      <c r="C961" s="9" t="s">
        <v>17</v>
      </c>
      <c r="D961" s="9" t="s">
        <v>9</v>
      </c>
      <c r="E961" s="5">
        <f t="shared" si="45"/>
        <v>1009</v>
      </c>
      <c r="F961" s="5">
        <v>1009</v>
      </c>
      <c r="G961" s="5"/>
    </row>
    <row r="962" spans="1:7" ht="99">
      <c r="A962" s="20" t="s">
        <v>413</v>
      </c>
      <c r="B962" s="10" t="s">
        <v>414</v>
      </c>
      <c r="C962" s="9"/>
      <c r="D962" s="9"/>
      <c r="E962" s="13">
        <f t="shared" si="45"/>
        <v>24155</v>
      </c>
      <c r="F962" s="13">
        <f>F963</f>
        <v>24155</v>
      </c>
      <c r="G962" s="13">
        <f>G963</f>
        <v>0</v>
      </c>
    </row>
    <row r="963" spans="1:7" ht="72" customHeight="1">
      <c r="A963" s="11" t="s">
        <v>58</v>
      </c>
      <c r="B963" s="9" t="s">
        <v>415</v>
      </c>
      <c r="C963" s="9"/>
      <c r="D963" s="9"/>
      <c r="E963" s="5">
        <f t="shared" si="45"/>
        <v>24155</v>
      </c>
      <c r="F963" s="5">
        <f>F964</f>
        <v>24155</v>
      </c>
      <c r="G963" s="5">
        <f>G964</f>
        <v>0</v>
      </c>
    </row>
    <row r="964" spans="1:7" ht="89.25" customHeight="1">
      <c r="A964" s="9" t="s">
        <v>21</v>
      </c>
      <c r="B964" s="9" t="s">
        <v>415</v>
      </c>
      <c r="C964" s="9" t="s">
        <v>17</v>
      </c>
      <c r="D964" s="9" t="s">
        <v>9</v>
      </c>
      <c r="E964" s="5">
        <f t="shared" si="45"/>
        <v>24155</v>
      </c>
      <c r="F964" s="5">
        <v>24155</v>
      </c>
      <c r="G964" s="5"/>
    </row>
    <row r="965" spans="1:7" ht="36" customHeight="1">
      <c r="A965" s="20" t="s">
        <v>416</v>
      </c>
      <c r="B965" s="10" t="s">
        <v>417</v>
      </c>
      <c r="C965" s="10"/>
      <c r="D965" s="10"/>
      <c r="E965" s="13">
        <f t="shared" si="45"/>
        <v>6446</v>
      </c>
      <c r="F965" s="13">
        <f>F966</f>
        <v>6446</v>
      </c>
      <c r="G965" s="13">
        <f>G966</f>
        <v>0</v>
      </c>
    </row>
    <row r="966" spans="1:7" ht="70.5" customHeight="1">
      <c r="A966" s="11" t="s">
        <v>58</v>
      </c>
      <c r="B966" s="9" t="s">
        <v>418</v>
      </c>
      <c r="C966" s="10"/>
      <c r="D966" s="10"/>
      <c r="E966" s="5">
        <f t="shared" si="45"/>
        <v>6446</v>
      </c>
      <c r="F966" s="5">
        <f>F967</f>
        <v>6446</v>
      </c>
      <c r="G966" s="5">
        <f>G967</f>
        <v>0</v>
      </c>
    </row>
    <row r="967" spans="1:7" ht="87" customHeight="1">
      <c r="A967" s="9" t="s">
        <v>21</v>
      </c>
      <c r="B967" s="9" t="s">
        <v>418</v>
      </c>
      <c r="C967" s="9" t="s">
        <v>17</v>
      </c>
      <c r="D967" s="9" t="s">
        <v>9</v>
      </c>
      <c r="E967" s="5">
        <f t="shared" si="45"/>
        <v>6446</v>
      </c>
      <c r="F967" s="5">
        <v>6446</v>
      </c>
      <c r="G967" s="5"/>
    </row>
    <row r="968" spans="1:7" ht="106.5" customHeight="1">
      <c r="A968" s="10" t="s">
        <v>886</v>
      </c>
      <c r="B968" s="10" t="s">
        <v>662</v>
      </c>
      <c r="C968" s="10"/>
      <c r="D968" s="10"/>
      <c r="E968" s="13">
        <f aca="true" t="shared" si="47" ref="E968:E977">F968+G968</f>
        <v>342</v>
      </c>
      <c r="F968" s="13">
        <f>F969</f>
        <v>342</v>
      </c>
      <c r="G968" s="13">
        <f>G969</f>
        <v>0</v>
      </c>
    </row>
    <row r="969" spans="1:7" ht="143.25" customHeight="1">
      <c r="A969" s="10" t="s">
        <v>661</v>
      </c>
      <c r="B969" s="10" t="s">
        <v>663</v>
      </c>
      <c r="C969" s="10"/>
      <c r="D969" s="10"/>
      <c r="E969" s="13">
        <f t="shared" si="47"/>
        <v>342</v>
      </c>
      <c r="F969" s="13">
        <f>F972+F975+F970</f>
        <v>342</v>
      </c>
      <c r="G969" s="13">
        <f>G972+G975+G970</f>
        <v>0</v>
      </c>
    </row>
    <row r="970" spans="1:7" ht="51" customHeight="1">
      <c r="A970" s="9" t="s">
        <v>86</v>
      </c>
      <c r="B970" s="9" t="s">
        <v>702</v>
      </c>
      <c r="C970" s="10"/>
      <c r="D970" s="10"/>
      <c r="E970" s="5">
        <f t="shared" si="47"/>
        <v>210</v>
      </c>
      <c r="F970" s="5">
        <f>F971</f>
        <v>210</v>
      </c>
      <c r="G970" s="5">
        <f>G971</f>
        <v>0</v>
      </c>
    </row>
    <row r="971" spans="1:7" ht="54" customHeight="1">
      <c r="A971" s="9" t="s">
        <v>23</v>
      </c>
      <c r="B971" s="9" t="s">
        <v>702</v>
      </c>
      <c r="C971" s="9" t="s">
        <v>16</v>
      </c>
      <c r="D971" s="9" t="s">
        <v>6</v>
      </c>
      <c r="E971" s="5">
        <f t="shared" si="47"/>
        <v>210</v>
      </c>
      <c r="F971" s="5">
        <v>210</v>
      </c>
      <c r="G971" s="5"/>
    </row>
    <row r="972" spans="1:7" ht="54" customHeight="1">
      <c r="A972" s="11" t="s">
        <v>49</v>
      </c>
      <c r="B972" s="9" t="s">
        <v>664</v>
      </c>
      <c r="C972" s="9"/>
      <c r="D972" s="9"/>
      <c r="E972" s="5">
        <f t="shared" si="47"/>
        <v>67</v>
      </c>
      <c r="F972" s="5">
        <f>F973+F974</f>
        <v>67</v>
      </c>
      <c r="G972" s="5">
        <f>G973+G974</f>
        <v>0</v>
      </c>
    </row>
    <row r="973" spans="1:7" ht="158.25" customHeight="1">
      <c r="A973" s="11" t="s">
        <v>25</v>
      </c>
      <c r="B973" s="9" t="s">
        <v>664</v>
      </c>
      <c r="C973" s="9" t="s">
        <v>15</v>
      </c>
      <c r="D973" s="9" t="s">
        <v>41</v>
      </c>
      <c r="E973" s="5">
        <f t="shared" si="47"/>
        <v>30</v>
      </c>
      <c r="F973" s="5">
        <v>30</v>
      </c>
      <c r="G973" s="5"/>
    </row>
    <row r="974" spans="1:7" ht="54" customHeight="1">
      <c r="A974" s="9" t="s">
        <v>23</v>
      </c>
      <c r="B974" s="9" t="s">
        <v>664</v>
      </c>
      <c r="C974" s="9" t="s">
        <v>16</v>
      </c>
      <c r="D974" s="9" t="s">
        <v>41</v>
      </c>
      <c r="E974" s="5">
        <f t="shared" si="47"/>
        <v>37</v>
      </c>
      <c r="F974" s="5">
        <v>37</v>
      </c>
      <c r="G974" s="5"/>
    </row>
    <row r="975" spans="1:7" ht="53.25" customHeight="1">
      <c r="A975" s="11" t="s">
        <v>681</v>
      </c>
      <c r="B975" s="9" t="s">
        <v>698</v>
      </c>
      <c r="C975" s="10"/>
      <c r="D975" s="10"/>
      <c r="E975" s="5">
        <f t="shared" si="47"/>
        <v>65</v>
      </c>
      <c r="F975" s="5">
        <f>F976+F977</f>
        <v>65</v>
      </c>
      <c r="G975" s="5">
        <f>G976+G977</f>
        <v>0</v>
      </c>
    </row>
    <row r="976" spans="1:7" ht="157.5" customHeight="1">
      <c r="A976" s="11" t="s">
        <v>25</v>
      </c>
      <c r="B976" s="9" t="s">
        <v>698</v>
      </c>
      <c r="C976" s="9" t="s">
        <v>15</v>
      </c>
      <c r="D976" s="9" t="s">
        <v>43</v>
      </c>
      <c r="E976" s="5">
        <f t="shared" si="47"/>
        <v>30</v>
      </c>
      <c r="F976" s="5">
        <v>30</v>
      </c>
      <c r="G976" s="5"/>
    </row>
    <row r="977" spans="1:7" ht="54" customHeight="1">
      <c r="A977" s="9" t="s">
        <v>23</v>
      </c>
      <c r="B977" s="9" t="s">
        <v>698</v>
      </c>
      <c r="C977" s="9" t="s">
        <v>16</v>
      </c>
      <c r="D977" s="9" t="s">
        <v>43</v>
      </c>
      <c r="E977" s="5">
        <f t="shared" si="47"/>
        <v>35</v>
      </c>
      <c r="F977" s="5">
        <v>35</v>
      </c>
      <c r="G977" s="5"/>
    </row>
    <row r="978" spans="1:7" ht="115.5">
      <c r="A978" s="20" t="s">
        <v>887</v>
      </c>
      <c r="B978" s="10" t="s">
        <v>175</v>
      </c>
      <c r="C978" s="10"/>
      <c r="D978" s="10"/>
      <c r="E978" s="13">
        <f>SUM(F978:G978)</f>
        <v>10863</v>
      </c>
      <c r="F978" s="13">
        <f>F979</f>
        <v>105</v>
      </c>
      <c r="G978" s="13">
        <f>G979</f>
        <v>10758</v>
      </c>
    </row>
    <row r="979" spans="1:7" ht="170.25" customHeight="1">
      <c r="A979" s="20" t="s">
        <v>176</v>
      </c>
      <c r="B979" s="10" t="s">
        <v>177</v>
      </c>
      <c r="C979" s="10"/>
      <c r="D979" s="10"/>
      <c r="E979" s="13">
        <f>SUM(F979:G979)</f>
        <v>10863</v>
      </c>
      <c r="F979" s="13">
        <f>F980</f>
        <v>105</v>
      </c>
      <c r="G979" s="13">
        <f>G980</f>
        <v>10758</v>
      </c>
    </row>
    <row r="980" spans="1:7" ht="114" customHeight="1">
      <c r="A980" s="20" t="s">
        <v>178</v>
      </c>
      <c r="B980" s="10" t="s">
        <v>179</v>
      </c>
      <c r="C980" s="10"/>
      <c r="D980" s="10"/>
      <c r="E980" s="13">
        <f>SUM(F980:G980)</f>
        <v>10863</v>
      </c>
      <c r="F980" s="13">
        <f>F983+F981</f>
        <v>105</v>
      </c>
      <c r="G980" s="13">
        <f>G983+G981</f>
        <v>10758</v>
      </c>
    </row>
    <row r="981" spans="1:7" ht="61.5" customHeight="1">
      <c r="A981" s="9" t="s">
        <v>86</v>
      </c>
      <c r="B981" s="9" t="s">
        <v>687</v>
      </c>
      <c r="C981" s="10"/>
      <c r="D981" s="10"/>
      <c r="E981" s="5">
        <f>F981+G981</f>
        <v>105</v>
      </c>
      <c r="F981" s="5">
        <f>F982</f>
        <v>105</v>
      </c>
      <c r="G981" s="5">
        <f>G982</f>
        <v>0</v>
      </c>
    </row>
    <row r="982" spans="1:7" ht="60" customHeight="1">
      <c r="A982" s="9" t="s">
        <v>23</v>
      </c>
      <c r="B982" s="9" t="s">
        <v>687</v>
      </c>
      <c r="C982" s="9" t="s">
        <v>16</v>
      </c>
      <c r="D982" s="9" t="s">
        <v>1</v>
      </c>
      <c r="E982" s="5">
        <f>F982+G982</f>
        <v>105</v>
      </c>
      <c r="F982" s="5">
        <v>105</v>
      </c>
      <c r="G982" s="5"/>
    </row>
    <row r="983" spans="1:7" ht="211.5" customHeight="1">
      <c r="A983" s="11" t="s">
        <v>180</v>
      </c>
      <c r="B983" s="9" t="s">
        <v>181</v>
      </c>
      <c r="C983" s="10"/>
      <c r="D983" s="9"/>
      <c r="E983" s="5">
        <f>SUM(F983:G983)</f>
        <v>10758</v>
      </c>
      <c r="F983" s="5">
        <f>F984+F985</f>
        <v>0</v>
      </c>
      <c r="G983" s="5">
        <f>G984+G985</f>
        <v>10758</v>
      </c>
    </row>
    <row r="984" spans="1:7" ht="157.5" customHeight="1">
      <c r="A984" s="11" t="s">
        <v>25</v>
      </c>
      <c r="B984" s="9" t="s">
        <v>181</v>
      </c>
      <c r="C984" s="9" t="s">
        <v>15</v>
      </c>
      <c r="D984" s="9" t="s">
        <v>1</v>
      </c>
      <c r="E984" s="5">
        <f>SUM(F984:G984)</f>
        <v>9723</v>
      </c>
      <c r="F984" s="5"/>
      <c r="G984" s="5">
        <v>9723</v>
      </c>
    </row>
    <row r="985" spans="1:7" ht="56.25" customHeight="1">
      <c r="A985" s="9" t="s">
        <v>23</v>
      </c>
      <c r="B985" s="9" t="s">
        <v>181</v>
      </c>
      <c r="C985" s="9" t="s">
        <v>16</v>
      </c>
      <c r="D985" s="9" t="s">
        <v>1</v>
      </c>
      <c r="E985" s="5">
        <f>F985+G985</f>
        <v>1035</v>
      </c>
      <c r="F985" s="5"/>
      <c r="G985" s="5">
        <v>1035</v>
      </c>
    </row>
    <row r="986" spans="1:7" ht="123.75" customHeight="1">
      <c r="A986" s="10" t="s">
        <v>888</v>
      </c>
      <c r="B986" s="10" t="s">
        <v>730</v>
      </c>
      <c r="C986" s="9"/>
      <c r="D986" s="9"/>
      <c r="E986" s="13">
        <f>E987</f>
        <v>154769</v>
      </c>
      <c r="F986" s="13">
        <f>F987</f>
        <v>31041</v>
      </c>
      <c r="G986" s="13">
        <f>G987</f>
        <v>123728</v>
      </c>
    </row>
    <row r="987" spans="1:7" ht="168.75" customHeight="1">
      <c r="A987" s="10" t="s">
        <v>823</v>
      </c>
      <c r="B987" s="10" t="s">
        <v>731</v>
      </c>
      <c r="C987" s="9"/>
      <c r="D987" s="9"/>
      <c r="E987" s="13">
        <f>F987+G987</f>
        <v>154769</v>
      </c>
      <c r="F987" s="13">
        <f aca="true" t="shared" si="48" ref="F987:G989">F988</f>
        <v>31041</v>
      </c>
      <c r="G987" s="13">
        <f t="shared" si="48"/>
        <v>123728</v>
      </c>
    </row>
    <row r="988" spans="1:7" ht="84" customHeight="1">
      <c r="A988" s="10" t="s">
        <v>1087</v>
      </c>
      <c r="B988" s="10" t="s">
        <v>1085</v>
      </c>
      <c r="C988" s="9"/>
      <c r="D988" s="9"/>
      <c r="E988" s="13">
        <f>E989</f>
        <v>154769</v>
      </c>
      <c r="F988" s="13">
        <f t="shared" si="48"/>
        <v>31041</v>
      </c>
      <c r="G988" s="13">
        <f t="shared" si="48"/>
        <v>123728</v>
      </c>
    </row>
    <row r="989" spans="1:7" ht="64.5" customHeight="1">
      <c r="A989" s="9" t="s">
        <v>1088</v>
      </c>
      <c r="B989" s="9" t="s">
        <v>1086</v>
      </c>
      <c r="C989" s="9"/>
      <c r="D989" s="9"/>
      <c r="E989" s="5">
        <f>F989+G989</f>
        <v>154769</v>
      </c>
      <c r="F989" s="5">
        <f t="shared" si="48"/>
        <v>31041</v>
      </c>
      <c r="G989" s="5">
        <f t="shared" si="48"/>
        <v>123728</v>
      </c>
    </row>
    <row r="990" spans="1:7" ht="57.75" customHeight="1">
      <c r="A990" s="9" t="s">
        <v>23</v>
      </c>
      <c r="B990" s="9" t="s">
        <v>1086</v>
      </c>
      <c r="C990" s="9" t="s">
        <v>16</v>
      </c>
      <c r="D990" s="9" t="s">
        <v>5</v>
      </c>
      <c r="E990" s="5">
        <f>F990+G990</f>
        <v>154769</v>
      </c>
      <c r="F990" s="5">
        <v>31041</v>
      </c>
      <c r="G990" s="5">
        <f>32419+91309</f>
        <v>123728</v>
      </c>
    </row>
    <row r="991" spans="1:7" ht="21" customHeight="1">
      <c r="A991" s="20" t="s">
        <v>40</v>
      </c>
      <c r="B991" s="10" t="s">
        <v>123</v>
      </c>
      <c r="C991" s="10"/>
      <c r="D991" s="10"/>
      <c r="E991" s="13">
        <f>F991+G991</f>
        <v>321020</v>
      </c>
      <c r="F991" s="13">
        <f>F992</f>
        <v>314627</v>
      </c>
      <c r="G991" s="13">
        <f>G992</f>
        <v>6393</v>
      </c>
    </row>
    <row r="992" spans="1:7" ht="82.5">
      <c r="A992" s="20" t="s">
        <v>52</v>
      </c>
      <c r="B992" s="10" t="s">
        <v>124</v>
      </c>
      <c r="C992" s="10"/>
      <c r="D992" s="10"/>
      <c r="E992" s="13">
        <f aca="true" t="shared" si="49" ref="E992:E1031">F992+G992</f>
        <v>321020</v>
      </c>
      <c r="F992" s="13">
        <f>F993+F1001+F1004+F1006+F1010+F1012+F1016+F1018+F1020+F1029+F1025+F1027</f>
        <v>314627</v>
      </c>
      <c r="G992" s="13">
        <f>G993+G1001+G1004+G1006+G1010+G1012+G1016+G1018+G1020+G1029+G1025+G1027</f>
        <v>6393</v>
      </c>
    </row>
    <row r="993" spans="1:7" ht="49.5">
      <c r="A993" s="9" t="s">
        <v>86</v>
      </c>
      <c r="B993" s="9" t="s">
        <v>125</v>
      </c>
      <c r="C993" s="9"/>
      <c r="D993" s="9"/>
      <c r="E993" s="5">
        <f t="shared" si="49"/>
        <v>230327</v>
      </c>
      <c r="F993" s="5">
        <f>F994+F995+F996+F997+F998+F999+F1000</f>
        <v>230327</v>
      </c>
      <c r="G993" s="5">
        <f>G994+G995+G996+G997+G998+G999+G1000</f>
        <v>0</v>
      </c>
    </row>
    <row r="994" spans="1:7" ht="152.25" customHeight="1">
      <c r="A994" s="11" t="s">
        <v>25</v>
      </c>
      <c r="B994" s="9" t="s">
        <v>125</v>
      </c>
      <c r="C994" s="9" t="s">
        <v>15</v>
      </c>
      <c r="D994" s="9" t="s">
        <v>6</v>
      </c>
      <c r="E994" s="5">
        <f t="shared" si="49"/>
        <v>171115</v>
      </c>
      <c r="F994" s="5">
        <f>35568+29017+106530</f>
        <v>171115</v>
      </c>
      <c r="G994" s="5"/>
    </row>
    <row r="995" spans="1:7" ht="155.25" customHeight="1">
      <c r="A995" s="11" t="s">
        <v>25</v>
      </c>
      <c r="B995" s="9" t="s">
        <v>125</v>
      </c>
      <c r="C995" s="9" t="s">
        <v>15</v>
      </c>
      <c r="D995" s="9" t="s">
        <v>3</v>
      </c>
      <c r="E995" s="5">
        <f t="shared" si="49"/>
        <v>20916</v>
      </c>
      <c r="F995" s="5">
        <v>20916</v>
      </c>
      <c r="G995" s="5"/>
    </row>
    <row r="996" spans="1:7" ht="54" customHeight="1">
      <c r="A996" s="9" t="s">
        <v>23</v>
      </c>
      <c r="B996" s="9" t="s">
        <v>125</v>
      </c>
      <c r="C996" s="9" t="s">
        <v>16</v>
      </c>
      <c r="D996" s="9" t="s">
        <v>6</v>
      </c>
      <c r="E996" s="5">
        <f t="shared" si="49"/>
        <v>31822</v>
      </c>
      <c r="F996" s="5">
        <f>8541+5465+300+17785-19-250</f>
        <v>31822</v>
      </c>
      <c r="G996" s="5"/>
    </row>
    <row r="997" spans="1:7" ht="57" customHeight="1">
      <c r="A997" s="9" t="s">
        <v>23</v>
      </c>
      <c r="B997" s="9" t="s">
        <v>125</v>
      </c>
      <c r="C997" s="9" t="s">
        <v>16</v>
      </c>
      <c r="D997" s="9" t="s">
        <v>126</v>
      </c>
      <c r="E997" s="5">
        <f t="shared" si="49"/>
        <v>64</v>
      </c>
      <c r="F997" s="5">
        <v>64</v>
      </c>
      <c r="G997" s="5"/>
    </row>
    <row r="998" spans="1:7" ht="54.75" customHeight="1">
      <c r="A998" s="9" t="s">
        <v>23</v>
      </c>
      <c r="B998" s="9" t="s">
        <v>125</v>
      </c>
      <c r="C998" s="9" t="s">
        <v>16</v>
      </c>
      <c r="D998" s="9" t="s">
        <v>3</v>
      </c>
      <c r="E998" s="5">
        <f t="shared" si="49"/>
        <v>1860</v>
      </c>
      <c r="F998" s="5">
        <v>1860</v>
      </c>
      <c r="G998" s="5"/>
    </row>
    <row r="999" spans="1:7" ht="39" customHeight="1">
      <c r="A999" s="9" t="s">
        <v>22</v>
      </c>
      <c r="B999" s="9" t="s">
        <v>125</v>
      </c>
      <c r="C999" s="9" t="s">
        <v>18</v>
      </c>
      <c r="D999" s="9" t="s">
        <v>6</v>
      </c>
      <c r="E999" s="5">
        <f t="shared" si="49"/>
        <v>4540</v>
      </c>
      <c r="F999" s="5">
        <f>691+42+3557+250</f>
        <v>4540</v>
      </c>
      <c r="G999" s="5"/>
    </row>
    <row r="1000" spans="1:7" ht="37.5" customHeight="1">
      <c r="A1000" s="9" t="s">
        <v>22</v>
      </c>
      <c r="B1000" s="9" t="s">
        <v>125</v>
      </c>
      <c r="C1000" s="9" t="s">
        <v>18</v>
      </c>
      <c r="D1000" s="9" t="s">
        <v>3</v>
      </c>
      <c r="E1000" s="5">
        <f t="shared" si="49"/>
        <v>10</v>
      </c>
      <c r="F1000" s="5">
        <v>10</v>
      </c>
      <c r="G1000" s="5"/>
    </row>
    <row r="1001" spans="1:7" ht="59.25" customHeight="1">
      <c r="A1001" s="11" t="s">
        <v>49</v>
      </c>
      <c r="B1001" s="9" t="s">
        <v>127</v>
      </c>
      <c r="C1001" s="9"/>
      <c r="D1001" s="9"/>
      <c r="E1001" s="5">
        <f t="shared" si="49"/>
        <v>6453</v>
      </c>
      <c r="F1001" s="5">
        <f>F1002+F1003</f>
        <v>6453</v>
      </c>
      <c r="G1001" s="5">
        <f>G1002+G1003</f>
        <v>0</v>
      </c>
    </row>
    <row r="1002" spans="1:7" ht="158.25" customHeight="1">
      <c r="A1002" s="11" t="s">
        <v>25</v>
      </c>
      <c r="B1002" s="9" t="s">
        <v>127</v>
      </c>
      <c r="C1002" s="9" t="s">
        <v>15</v>
      </c>
      <c r="D1002" s="9" t="s">
        <v>41</v>
      </c>
      <c r="E1002" s="5">
        <f t="shared" si="49"/>
        <v>6097</v>
      </c>
      <c r="F1002" s="5">
        <v>6097</v>
      </c>
      <c r="G1002" s="5"/>
    </row>
    <row r="1003" spans="1:7" ht="61.5" customHeight="1">
      <c r="A1003" s="9" t="s">
        <v>23</v>
      </c>
      <c r="B1003" s="9" t="s">
        <v>127</v>
      </c>
      <c r="C1003" s="9" t="s">
        <v>16</v>
      </c>
      <c r="D1003" s="9" t="s">
        <v>41</v>
      </c>
      <c r="E1003" s="5">
        <f t="shared" si="49"/>
        <v>356</v>
      </c>
      <c r="F1003" s="5">
        <v>356</v>
      </c>
      <c r="G1003" s="5"/>
    </row>
    <row r="1004" spans="1:7" ht="74.25" customHeight="1">
      <c r="A1004" s="11" t="s">
        <v>53</v>
      </c>
      <c r="B1004" s="9" t="s">
        <v>128</v>
      </c>
      <c r="C1004" s="9"/>
      <c r="D1004" s="9"/>
      <c r="E1004" s="5">
        <f t="shared" si="49"/>
        <v>3294</v>
      </c>
      <c r="F1004" s="5">
        <f>F1005</f>
        <v>3294</v>
      </c>
      <c r="G1004" s="5">
        <f>G1005</f>
        <v>0</v>
      </c>
    </row>
    <row r="1005" spans="1:7" ht="156.75" customHeight="1">
      <c r="A1005" s="11" t="s">
        <v>25</v>
      </c>
      <c r="B1005" s="9" t="s">
        <v>128</v>
      </c>
      <c r="C1005" s="9" t="s">
        <v>15</v>
      </c>
      <c r="D1005" s="9" t="s">
        <v>42</v>
      </c>
      <c r="E1005" s="5">
        <f t="shared" si="49"/>
        <v>3294</v>
      </c>
      <c r="F1005" s="5">
        <v>3294</v>
      </c>
      <c r="G1005" s="5"/>
    </row>
    <row r="1006" spans="1:7" ht="61.5" customHeight="1">
      <c r="A1006" s="11" t="s">
        <v>50</v>
      </c>
      <c r="B1006" s="9" t="s">
        <v>129</v>
      </c>
      <c r="C1006" s="9"/>
      <c r="D1006" s="9"/>
      <c r="E1006" s="5">
        <f t="shared" si="49"/>
        <v>2677</v>
      </c>
      <c r="F1006" s="5">
        <f>F1007+F1008+F1009</f>
        <v>2677</v>
      </c>
      <c r="G1006" s="5">
        <f>G1007+G1008+G1009</f>
        <v>0</v>
      </c>
    </row>
    <row r="1007" spans="1:7" ht="152.25" customHeight="1">
      <c r="A1007" s="11" t="s">
        <v>25</v>
      </c>
      <c r="B1007" s="9" t="s">
        <v>129</v>
      </c>
      <c r="C1007" s="9" t="s">
        <v>15</v>
      </c>
      <c r="D1007" s="9" t="s">
        <v>42</v>
      </c>
      <c r="E1007" s="5">
        <f t="shared" si="49"/>
        <v>2379</v>
      </c>
      <c r="F1007" s="5">
        <v>2379</v>
      </c>
      <c r="G1007" s="5"/>
    </row>
    <row r="1008" spans="1:7" ht="55.5" customHeight="1">
      <c r="A1008" s="9" t="s">
        <v>23</v>
      </c>
      <c r="B1008" s="9" t="s">
        <v>129</v>
      </c>
      <c r="C1008" s="9" t="s">
        <v>16</v>
      </c>
      <c r="D1008" s="9" t="s">
        <v>42</v>
      </c>
      <c r="E1008" s="5">
        <f t="shared" si="49"/>
        <v>295</v>
      </c>
      <c r="F1008" s="5">
        <v>295</v>
      </c>
      <c r="G1008" s="5"/>
    </row>
    <row r="1009" spans="1:7" ht="33">
      <c r="A1009" s="9" t="s">
        <v>22</v>
      </c>
      <c r="B1009" s="9" t="s">
        <v>129</v>
      </c>
      <c r="C1009" s="9" t="s">
        <v>18</v>
      </c>
      <c r="D1009" s="9" t="s">
        <v>42</v>
      </c>
      <c r="E1009" s="5">
        <f t="shared" si="49"/>
        <v>3</v>
      </c>
      <c r="F1009" s="5">
        <v>3</v>
      </c>
      <c r="G1009" s="5"/>
    </row>
    <row r="1010" spans="1:7" ht="89.25" customHeight="1">
      <c r="A1010" s="11" t="s">
        <v>682</v>
      </c>
      <c r="B1010" s="9" t="s">
        <v>130</v>
      </c>
      <c r="C1010" s="9"/>
      <c r="D1010" s="9"/>
      <c r="E1010" s="5">
        <f t="shared" si="49"/>
        <v>2525</v>
      </c>
      <c r="F1010" s="5">
        <f>F1011</f>
        <v>2525</v>
      </c>
      <c r="G1010" s="5">
        <f>G1011</f>
        <v>0</v>
      </c>
    </row>
    <row r="1011" spans="1:7" ht="157.5" customHeight="1">
      <c r="A1011" s="11" t="s">
        <v>25</v>
      </c>
      <c r="B1011" s="9" t="s">
        <v>130</v>
      </c>
      <c r="C1011" s="9" t="s">
        <v>15</v>
      </c>
      <c r="D1011" s="9" t="s">
        <v>43</v>
      </c>
      <c r="E1011" s="5">
        <f t="shared" si="49"/>
        <v>2525</v>
      </c>
      <c r="F1011" s="5">
        <v>2525</v>
      </c>
      <c r="G1011" s="5"/>
    </row>
    <row r="1012" spans="1:7" ht="55.5" customHeight="1">
      <c r="A1012" s="11" t="s">
        <v>681</v>
      </c>
      <c r="B1012" s="9" t="s">
        <v>131</v>
      </c>
      <c r="C1012" s="9"/>
      <c r="D1012" s="9"/>
      <c r="E1012" s="5">
        <f t="shared" si="49"/>
        <v>3507</v>
      </c>
      <c r="F1012" s="5">
        <f>F1013+F1014+F1015</f>
        <v>3507</v>
      </c>
      <c r="G1012" s="5">
        <f>G1013+G1014+G1015</f>
        <v>0</v>
      </c>
    </row>
    <row r="1013" spans="1:7" ht="158.25" customHeight="1">
      <c r="A1013" s="11" t="s">
        <v>25</v>
      </c>
      <c r="B1013" s="9" t="s">
        <v>131</v>
      </c>
      <c r="C1013" s="9" t="s">
        <v>15</v>
      </c>
      <c r="D1013" s="9" t="s">
        <v>43</v>
      </c>
      <c r="E1013" s="5">
        <f t="shared" si="49"/>
        <v>3392</v>
      </c>
      <c r="F1013" s="5">
        <v>3392</v>
      </c>
      <c r="G1013" s="5"/>
    </row>
    <row r="1014" spans="1:7" ht="49.5">
      <c r="A1014" s="9" t="s">
        <v>23</v>
      </c>
      <c r="B1014" s="9" t="s">
        <v>131</v>
      </c>
      <c r="C1014" s="9" t="s">
        <v>16</v>
      </c>
      <c r="D1014" s="9" t="s">
        <v>43</v>
      </c>
      <c r="E1014" s="5">
        <f t="shared" si="49"/>
        <v>96</v>
      </c>
      <c r="F1014" s="5">
        <v>96</v>
      </c>
      <c r="G1014" s="5"/>
    </row>
    <row r="1015" spans="1:7" ht="33">
      <c r="A1015" s="9" t="s">
        <v>22</v>
      </c>
      <c r="B1015" s="9" t="s">
        <v>131</v>
      </c>
      <c r="C1015" s="9" t="s">
        <v>18</v>
      </c>
      <c r="D1015" s="9" t="s">
        <v>43</v>
      </c>
      <c r="E1015" s="5">
        <f t="shared" si="49"/>
        <v>19</v>
      </c>
      <c r="F1015" s="5">
        <v>19</v>
      </c>
      <c r="G1015" s="5"/>
    </row>
    <row r="1016" spans="1:7" ht="39.75" customHeight="1">
      <c r="A1016" s="9" t="s">
        <v>44</v>
      </c>
      <c r="B1016" s="9" t="s">
        <v>132</v>
      </c>
      <c r="C1016" s="9"/>
      <c r="D1016" s="9"/>
      <c r="E1016" s="5">
        <f t="shared" si="49"/>
        <v>3300</v>
      </c>
      <c r="F1016" s="5">
        <f>SUM(F1017:F1017)</f>
        <v>3300</v>
      </c>
      <c r="G1016" s="5">
        <f>SUM(G1017:G1017)</f>
        <v>0</v>
      </c>
    </row>
    <row r="1017" spans="1:7" ht="33">
      <c r="A1017" s="9" t="s">
        <v>22</v>
      </c>
      <c r="B1017" s="9" t="s">
        <v>132</v>
      </c>
      <c r="C1017" s="9" t="s">
        <v>18</v>
      </c>
      <c r="D1017" s="9" t="s">
        <v>45</v>
      </c>
      <c r="E1017" s="5">
        <f t="shared" si="49"/>
        <v>3300</v>
      </c>
      <c r="F1017" s="5">
        <v>3300</v>
      </c>
      <c r="G1017" s="5"/>
    </row>
    <row r="1018" spans="1:7" ht="38.25" customHeight="1">
      <c r="A1018" s="11" t="s">
        <v>51</v>
      </c>
      <c r="B1018" s="9" t="s">
        <v>133</v>
      </c>
      <c r="C1018" s="9"/>
      <c r="D1018" s="9"/>
      <c r="E1018" s="5">
        <f t="shared" si="49"/>
        <v>25320</v>
      </c>
      <c r="F1018" s="5">
        <f>F1019</f>
        <v>25320</v>
      </c>
      <c r="G1018" s="5">
        <f>G1019</f>
        <v>0</v>
      </c>
    </row>
    <row r="1019" spans="1:7" ht="56.25" customHeight="1">
      <c r="A1019" s="9" t="s">
        <v>46</v>
      </c>
      <c r="B1019" s="9" t="s">
        <v>133</v>
      </c>
      <c r="C1019" s="9" t="s">
        <v>47</v>
      </c>
      <c r="D1019" s="9" t="s">
        <v>48</v>
      </c>
      <c r="E1019" s="5">
        <f t="shared" si="49"/>
        <v>25320</v>
      </c>
      <c r="F1019" s="5">
        <f>350+24970</f>
        <v>25320</v>
      </c>
      <c r="G1019" s="5"/>
    </row>
    <row r="1020" spans="1:7" ht="73.5" customHeight="1">
      <c r="A1020" s="9" t="s">
        <v>58</v>
      </c>
      <c r="B1020" s="9" t="s">
        <v>134</v>
      </c>
      <c r="C1020" s="9"/>
      <c r="D1020" s="9"/>
      <c r="E1020" s="5">
        <f>F1020+G1020</f>
        <v>37224</v>
      </c>
      <c r="F1020" s="5">
        <f>SUM(F1021:F1024)</f>
        <v>37224</v>
      </c>
      <c r="G1020" s="5">
        <f>SUM(G1021:G1024)</f>
        <v>0</v>
      </c>
    </row>
    <row r="1021" spans="1:7" ht="160.5" customHeight="1">
      <c r="A1021" s="11" t="s">
        <v>25</v>
      </c>
      <c r="B1021" s="9" t="s">
        <v>134</v>
      </c>
      <c r="C1021" s="9" t="s">
        <v>15</v>
      </c>
      <c r="D1021" s="9" t="s">
        <v>1</v>
      </c>
      <c r="E1021" s="5">
        <f t="shared" si="49"/>
        <v>21953</v>
      </c>
      <c r="F1021" s="16">
        <f>13041+8912</f>
        <v>21953</v>
      </c>
      <c r="G1021" s="5"/>
    </row>
    <row r="1022" spans="1:7" ht="160.5" customHeight="1">
      <c r="A1022" s="11" t="s">
        <v>25</v>
      </c>
      <c r="B1022" s="9" t="s">
        <v>134</v>
      </c>
      <c r="C1022" s="9" t="s">
        <v>15</v>
      </c>
      <c r="D1022" s="9" t="s">
        <v>3</v>
      </c>
      <c r="E1022" s="5">
        <f t="shared" si="49"/>
        <v>13859</v>
      </c>
      <c r="F1022" s="5">
        <v>13859</v>
      </c>
      <c r="G1022" s="5"/>
    </row>
    <row r="1023" spans="1:7" ht="54.75" customHeight="1">
      <c r="A1023" s="11" t="s">
        <v>23</v>
      </c>
      <c r="B1023" s="9" t="s">
        <v>134</v>
      </c>
      <c r="C1023" s="9" t="s">
        <v>16</v>
      </c>
      <c r="D1023" s="9" t="s">
        <v>1</v>
      </c>
      <c r="E1023" s="5">
        <f t="shared" si="49"/>
        <v>950</v>
      </c>
      <c r="F1023" s="5">
        <f>950</f>
        <v>950</v>
      </c>
      <c r="G1023" s="5"/>
    </row>
    <row r="1024" spans="1:7" ht="56.25" customHeight="1">
      <c r="A1024" s="11" t="s">
        <v>23</v>
      </c>
      <c r="B1024" s="9" t="s">
        <v>134</v>
      </c>
      <c r="C1024" s="9" t="s">
        <v>16</v>
      </c>
      <c r="D1024" s="9" t="s">
        <v>3</v>
      </c>
      <c r="E1024" s="5">
        <f t="shared" si="49"/>
        <v>462</v>
      </c>
      <c r="F1024" s="5">
        <v>462</v>
      </c>
      <c r="G1024" s="5"/>
    </row>
    <row r="1025" spans="1:7" ht="123" customHeight="1">
      <c r="A1025" s="9" t="s">
        <v>744</v>
      </c>
      <c r="B1025" s="9" t="s">
        <v>743</v>
      </c>
      <c r="C1025" s="9"/>
      <c r="D1025" s="9"/>
      <c r="E1025" s="5">
        <f t="shared" si="49"/>
        <v>48</v>
      </c>
      <c r="F1025" s="5">
        <f>F1026</f>
        <v>0</v>
      </c>
      <c r="G1025" s="5">
        <f>G1026</f>
        <v>48</v>
      </c>
    </row>
    <row r="1026" spans="1:7" ht="33">
      <c r="A1026" s="9" t="s">
        <v>22</v>
      </c>
      <c r="B1026" s="9" t="s">
        <v>743</v>
      </c>
      <c r="C1026" s="9" t="s">
        <v>18</v>
      </c>
      <c r="D1026" s="9" t="s">
        <v>745</v>
      </c>
      <c r="E1026" s="5">
        <f t="shared" si="49"/>
        <v>48</v>
      </c>
      <c r="F1026" s="5"/>
      <c r="G1026" s="5">
        <v>48</v>
      </c>
    </row>
    <row r="1027" spans="1:7" ht="87" customHeight="1">
      <c r="A1027" s="9" t="s">
        <v>995</v>
      </c>
      <c r="B1027" s="9" t="s">
        <v>996</v>
      </c>
      <c r="C1027" s="9"/>
      <c r="D1027" s="9"/>
      <c r="E1027" s="5">
        <f t="shared" si="49"/>
        <v>4800</v>
      </c>
      <c r="F1027" s="5">
        <f>F1028</f>
        <v>0</v>
      </c>
      <c r="G1027" s="5">
        <f>G1028</f>
        <v>4800</v>
      </c>
    </row>
    <row r="1028" spans="1:7" ht="63" customHeight="1">
      <c r="A1028" s="9" t="s">
        <v>23</v>
      </c>
      <c r="B1028" s="9" t="s">
        <v>996</v>
      </c>
      <c r="C1028" s="9" t="s">
        <v>16</v>
      </c>
      <c r="D1028" s="9" t="s">
        <v>6</v>
      </c>
      <c r="E1028" s="5">
        <f t="shared" si="49"/>
        <v>4800</v>
      </c>
      <c r="F1028" s="5"/>
      <c r="G1028" s="5">
        <v>4800</v>
      </c>
    </row>
    <row r="1029" spans="1:7" ht="92.25" customHeight="1">
      <c r="A1029" s="9" t="s">
        <v>136</v>
      </c>
      <c r="B1029" s="9" t="s">
        <v>137</v>
      </c>
      <c r="C1029" s="9"/>
      <c r="D1029" s="9"/>
      <c r="E1029" s="5">
        <f t="shared" si="49"/>
        <v>1545</v>
      </c>
      <c r="F1029" s="5">
        <f>F1030+F1031</f>
        <v>0</v>
      </c>
      <c r="G1029" s="5">
        <f>G1030+G1031</f>
        <v>1545</v>
      </c>
    </row>
    <row r="1030" spans="1:7" ht="165.75" customHeight="1">
      <c r="A1030" s="11" t="s">
        <v>25</v>
      </c>
      <c r="B1030" s="9" t="s">
        <v>137</v>
      </c>
      <c r="C1030" s="9" t="s">
        <v>15</v>
      </c>
      <c r="D1030" s="9" t="s">
        <v>6</v>
      </c>
      <c r="E1030" s="5">
        <f t="shared" si="49"/>
        <v>1395</v>
      </c>
      <c r="F1030" s="5"/>
      <c r="G1030" s="5">
        <v>1395</v>
      </c>
    </row>
    <row r="1031" spans="1:7" ht="54.75" customHeight="1">
      <c r="A1031" s="9" t="s">
        <v>23</v>
      </c>
      <c r="B1031" s="9" t="s">
        <v>137</v>
      </c>
      <c r="C1031" s="9" t="s">
        <v>16</v>
      </c>
      <c r="D1031" s="9" t="s">
        <v>6</v>
      </c>
      <c r="E1031" s="5">
        <f t="shared" si="49"/>
        <v>150</v>
      </c>
      <c r="F1031" s="5"/>
      <c r="G1031" s="5">
        <v>150</v>
      </c>
    </row>
    <row r="1032" spans="1:7" ht="16.5">
      <c r="A1032" s="20" t="s">
        <v>12</v>
      </c>
      <c r="B1032" s="10"/>
      <c r="C1032" s="10"/>
      <c r="D1032" s="10"/>
      <c r="E1032" s="13">
        <f>F1032+G1032</f>
        <v>9078193</v>
      </c>
      <c r="F1032" s="13">
        <f>F13+F76+F248+F290+F393+F412+F681+F721+F730+F756+F782+F860+F916+F978+F991+F968+F986+F768</f>
        <v>3356736</v>
      </c>
      <c r="G1032" s="13">
        <f>G13+G76+G248+G290+G393+G412+G681+G721+G730+G756+G782+G860+G916+G978+G991+G968+G986+G768</f>
        <v>5721457</v>
      </c>
    </row>
    <row r="1033" ht="12.75">
      <c r="A1033" s="2"/>
    </row>
    <row r="1034" ht="12.75">
      <c r="A1034" s="2"/>
    </row>
    <row r="1035" ht="16.5">
      <c r="E1035" s="22"/>
    </row>
    <row r="1036" ht="16.5">
      <c r="E1036" s="22"/>
    </row>
  </sheetData>
  <sheetProtection/>
  <mergeCells count="4">
    <mergeCell ref="A9:G9"/>
    <mergeCell ref="A6:G8"/>
    <mergeCell ref="E10:G10"/>
    <mergeCell ref="B5:E5"/>
  </mergeCells>
  <printOptions/>
  <pageMargins left="1.1811023622047245" right="0.48" top="0.7874015748031497" bottom="0.7874015748031497" header="0.08" footer="0"/>
  <pageSetup fitToWidth="2" horizontalDpi="600" verticalDpi="600" orientation="portrait" paperSize="9" r:id="rId2"/>
  <headerFooter differentFirst="1">
    <oddHeader>&amp;C&amp;"Times New Roman,обычный"&amp;12&amp;P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User</cp:lastModifiedBy>
  <cp:lastPrinted>2018-12-21T07:43:43Z</cp:lastPrinted>
  <dcterms:created xsi:type="dcterms:W3CDTF">2013-11-13T16:11:47Z</dcterms:created>
  <dcterms:modified xsi:type="dcterms:W3CDTF">2018-12-21T07:43:46Z</dcterms:modified>
  <cp:category/>
  <cp:version/>
  <cp:contentType/>
  <cp:contentStatus/>
</cp:coreProperties>
</file>