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4 заседание  (28.05.2024)\245 О внес. изм. в бюджет\"/>
    </mc:Choice>
  </mc:AlternateContent>
  <xr:revisionPtr revIDLastSave="0" documentId="8_{9AE77C21-5113-46D2-BA38-6AF5511C8D7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7" r:id="rId1"/>
  </sheets>
  <definedNames>
    <definedName name="_xlnm.Print_Titles" localSheetId="0">приложение!$15:$15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0" i="7" l="1"/>
  <c r="F103" i="7"/>
  <c r="F76" i="7"/>
  <c r="F75" i="7"/>
  <c r="F74" i="7"/>
  <c r="F73" i="7"/>
  <c r="F54" i="7"/>
  <c r="E54" i="7" s="1"/>
  <c r="E55" i="7"/>
  <c r="F52" i="7"/>
  <c r="E52" i="7" s="1"/>
  <c r="G53" i="7"/>
  <c r="E53" i="7" s="1"/>
  <c r="F48" i="7"/>
  <c r="F46" i="7" s="1"/>
  <c r="F33" i="7"/>
  <c r="F32" i="7"/>
  <c r="F31" i="7"/>
  <c r="F30" i="7"/>
  <c r="E48" i="7" l="1"/>
  <c r="G51" i="7"/>
  <c r="E96" i="7"/>
  <c r="F95" i="7"/>
  <c r="F93" i="7" s="1"/>
  <c r="F94" i="7"/>
  <c r="F91" i="7"/>
  <c r="F89" i="7"/>
  <c r="F88" i="7"/>
  <c r="F87" i="7"/>
  <c r="F84" i="7"/>
  <c r="E84" i="7" s="1"/>
  <c r="F81" i="7"/>
  <c r="F77" i="7"/>
  <c r="F72" i="7"/>
  <c r="F71" i="7"/>
  <c r="G68" i="7"/>
  <c r="G66" i="7"/>
  <c r="G56" i="7"/>
  <c r="F56" i="7"/>
  <c r="F44" i="7"/>
  <c r="F38" i="7"/>
  <c r="G29" i="7"/>
  <c r="E35" i="7"/>
  <c r="F51" i="7" l="1"/>
  <c r="F57" i="7"/>
  <c r="E58" i="7"/>
  <c r="F80" i="7" l="1"/>
  <c r="F65" i="7"/>
  <c r="F28" i="7" l="1"/>
  <c r="F23" i="7" s="1"/>
  <c r="F45" i="7"/>
  <c r="E28" i="7"/>
  <c r="F99" i="7"/>
  <c r="E61" i="7"/>
  <c r="F60" i="7"/>
  <c r="E60" i="7" s="1"/>
  <c r="E27" i="7"/>
  <c r="E103" i="7" l="1"/>
  <c r="F102" i="7"/>
  <c r="F101" i="7" s="1"/>
  <c r="E95" i="7"/>
  <c r="E83" i="7"/>
  <c r="E82" i="7"/>
  <c r="E81" i="7"/>
  <c r="E76" i="7"/>
  <c r="E59" i="7"/>
  <c r="G22" i="7"/>
  <c r="G17" i="7" s="1"/>
  <c r="F29" i="7"/>
  <c r="E101" i="7" l="1"/>
  <c r="E102" i="7"/>
  <c r="F68" i="7" l="1"/>
  <c r="F66" i="7"/>
  <c r="E69" i="7"/>
  <c r="E67" i="7"/>
  <c r="E97" i="7" l="1"/>
  <c r="G100" i="7" l="1"/>
  <c r="G99" i="7"/>
  <c r="G118" i="7" l="1"/>
  <c r="F119" i="7" l="1"/>
  <c r="G120" i="7"/>
  <c r="G64" i="7" l="1"/>
  <c r="G63" i="7" l="1"/>
  <c r="G62" i="7" s="1"/>
  <c r="G114" i="7"/>
  <c r="F92" i="7" l="1"/>
  <c r="E26" i="7" l="1"/>
  <c r="E120" i="7" l="1"/>
  <c r="E119" i="7"/>
  <c r="E118" i="7"/>
  <c r="F117" i="7"/>
  <c r="F116" i="7" s="1"/>
  <c r="F115" i="7" s="1"/>
  <c r="E114" i="7"/>
  <c r="E113" i="7"/>
  <c r="G112" i="7"/>
  <c r="G111" i="7" s="1"/>
  <c r="G104" i="7" s="1"/>
  <c r="F112" i="7"/>
  <c r="E110" i="7"/>
  <c r="F109" i="7"/>
  <c r="E109" i="7" s="1"/>
  <c r="E108" i="7"/>
  <c r="E107" i="7"/>
  <c r="F106" i="7"/>
  <c r="E100" i="7"/>
  <c r="G98" i="7"/>
  <c r="F98" i="7"/>
  <c r="E94" i="7"/>
  <c r="E93" i="7"/>
  <c r="E92" i="7"/>
  <c r="E91" i="7"/>
  <c r="E90" i="7"/>
  <c r="E89" i="7"/>
  <c r="E88" i="7"/>
  <c r="E87" i="7"/>
  <c r="F86" i="7"/>
  <c r="E80" i="7"/>
  <c r="E79" i="7"/>
  <c r="E78" i="7"/>
  <c r="E77" i="7"/>
  <c r="E75" i="7"/>
  <c r="E74" i="7"/>
  <c r="E73" i="7"/>
  <c r="E72" i="7"/>
  <c r="E71" i="7"/>
  <c r="E70" i="7"/>
  <c r="E68" i="7"/>
  <c r="E66" i="7"/>
  <c r="E65" i="7"/>
  <c r="F64" i="7"/>
  <c r="F63" i="7" s="1"/>
  <c r="E57" i="7"/>
  <c r="E47" i="7"/>
  <c r="E45" i="7"/>
  <c r="E41" i="7"/>
  <c r="F40" i="7"/>
  <c r="F39" i="7" s="1"/>
  <c r="E38" i="7"/>
  <c r="F37" i="7"/>
  <c r="E34" i="7"/>
  <c r="E33" i="7"/>
  <c r="E32" i="7"/>
  <c r="E31" i="7"/>
  <c r="E30" i="7"/>
  <c r="E25" i="7"/>
  <c r="E24" i="7"/>
  <c r="E21" i="7"/>
  <c r="E20" i="7"/>
  <c r="F19" i="7"/>
  <c r="E63" i="7" l="1"/>
  <c r="F62" i="7"/>
  <c r="E62" i="7" s="1"/>
  <c r="F50" i="7"/>
  <c r="F105" i="7"/>
  <c r="E105" i="7" s="1"/>
  <c r="G50" i="7"/>
  <c r="E37" i="7"/>
  <c r="F36" i="7"/>
  <c r="E36" i="7" s="1"/>
  <c r="E19" i="7"/>
  <c r="E86" i="7"/>
  <c r="F18" i="7"/>
  <c r="E18" i="7" s="1"/>
  <c r="E46" i="7"/>
  <c r="G85" i="7"/>
  <c r="E23" i="7"/>
  <c r="E56" i="7"/>
  <c r="F85" i="7"/>
  <c r="E112" i="7"/>
  <c r="F22" i="7"/>
  <c r="E40" i="7"/>
  <c r="F43" i="7"/>
  <c r="E43" i="7" s="1"/>
  <c r="F111" i="7"/>
  <c r="E111" i="7" s="1"/>
  <c r="E39" i="7"/>
  <c r="E29" i="7"/>
  <c r="G117" i="7"/>
  <c r="E98" i="7"/>
  <c r="E106" i="7"/>
  <c r="E64" i="7"/>
  <c r="E99" i="7"/>
  <c r="E44" i="7"/>
  <c r="G49" i="7" l="1"/>
  <c r="G16" i="7" s="1"/>
  <c r="F49" i="7"/>
  <c r="F104" i="7"/>
  <c r="E104" i="7" s="1"/>
  <c r="E85" i="7"/>
  <c r="E51" i="7"/>
  <c r="F42" i="7"/>
  <c r="F17" i="7" s="1"/>
  <c r="E22" i="7"/>
  <c r="G116" i="7"/>
  <c r="E117" i="7"/>
  <c r="E42" i="7" l="1"/>
  <c r="E50" i="7"/>
  <c r="E49" i="7"/>
  <c r="G115" i="7"/>
  <c r="G121" i="7" s="1"/>
  <c r="E116" i="7"/>
  <c r="F16" i="7" l="1"/>
  <c r="F121" i="7" s="1"/>
  <c r="E17" i="7"/>
  <c r="E115" i="7"/>
  <c r="E16" i="7" l="1"/>
  <c r="E121" i="7"/>
</calcChain>
</file>

<file path=xl/sharedStrings.xml><?xml version="1.0" encoding="utf-8"?>
<sst xmlns="http://schemas.openxmlformats.org/spreadsheetml/2006/main" count="329" uniqueCount="158">
  <si>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</si>
  <si>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</si>
  <si>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</si>
  <si>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</si>
  <si>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</si>
  <si>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</si>
  <si>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</si>
  <si>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</si>
  <si>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</si>
  <si>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</si>
  <si>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</si>
  <si>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</si>
  <si>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</si>
  <si>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</si>
  <si>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</si>
  <si>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</si>
  <si>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</si>
  <si>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</si>
  <si>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</si>
  <si>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</si>
  <si>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</si>
  <si>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</si>
  <si>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</si>
  <si>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</si>
  <si>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</si>
  <si>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</si>
  <si>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</si>
  <si>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</si>
  <si>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</si>
  <si>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</si>
  <si>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</si>
  <si>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</si>
  <si>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</si>
  <si>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</si>
  <si>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</si>
  <si>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</si>
  <si>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</si>
  <si>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</si>
  <si>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</si>
  <si>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</si>
  <si>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</si>
  <si>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</si>
  <si>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</si>
  <si>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</si>
  <si>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</si>
  <si>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</si>
  <si>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</si>
  <si>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</si>
  <si>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</si>
  <si>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</si>
  <si>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</si>
  <si>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</si>
  <si>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</si>
  <si>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</si>
  <si>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</si>
  <si>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</si>
  <si>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</si>
  <si>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</si>
  <si>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</si>
  <si>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</si>
  <si>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</si>
  <si>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</si>
  <si>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</si>
  <si>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</si>
  <si>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</si>
  <si>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</si>
  <si>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</si>
  <si>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</si>
  <si>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</si>
  <si>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</si>
  <si>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</si>
  <si>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</si>
  <si>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</si>
  <si>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</si>
  <si>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</si>
  <si>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</si>
  <si>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</si>
  <si>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</si>
  <si>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</si>
  <si>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</si>
  <si>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</si>
  <si>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</si>
  <si>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</si>
  <si>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</si>
  <si>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</si>
  <si>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</si>
  <si>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</si>
  <si>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</si>
  <si>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</si>
  <si>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</si>
  <si>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</si>
  <si>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</si>
  <si>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</si>
  <si>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</si>
  <si>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</si>
  <si>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</si>
  <si>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</si>
  <si>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</si>
  <si>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>Устройство заездных карманов с остановочными павильонами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</si>
  <si>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</si>
  <si>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</si>
  <si>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</si>
  <si>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</si>
  <si>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</si>
  <si>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</si>
  <si>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</si>
  <si>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</si>
  <si>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</si>
  <si>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</si>
  <si>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Реконструкция тира МБУ ДО "СШОР № 2", мкр. Рудничный, земельные участки 22а, 22б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</si>
  <si>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</si>
  <si>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</si>
  <si>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</si>
  <si>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Строительство крытого ледового катка, ул. Центральная, земельный участок 3</t>
  </si>
  <si>
    <t>Капитальный ремонт МБУ ДО "Детская школа искусств № 5", г. Старый Оскол Старооскольского городского округа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</si>
  <si>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</si>
  <si>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</si>
  <si>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</si>
  <si>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</si>
  <si>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</si>
  <si>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</si>
  <si>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</si>
  <si>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</si>
  <si>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</si>
  <si>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</si>
  <si>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</si>
  <si>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</si>
  <si>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</si>
  <si>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</si>
  <si>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</si>
  <si>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</si>
  <si>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</si>
  <si>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</si>
  <si>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</si>
  <si>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</si>
  <si>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</si>
  <si>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</si>
  <si>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</si>
  <si>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</si>
  <si>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</si>
  <si>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</si>
  <si>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</si>
  <si>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</si>
  <si>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</si>
  <si>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</si>
  <si>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</si>
  <si>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</si>
  <si>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</si>
  <si>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</si>
  <si>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</si>
  <si>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</si>
  <si>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</si>
  <si>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</si>
  <si>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Капитальный ремонт кровли МБОУ ООШ № 2 , мкр. Углы,17</t>
  </si>
  <si>
    <t>Устройство ограждения земельных участков для детей сирот ул. Тулинова, ул. Ветеранов, ул. Залесная, ул. Тебекина, ул. Болтенкова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</si>
  <si>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</si>
  <si>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 xml:space="preserve">                                                                                                          Приложение 6</t>
  </si>
  <si>
    <t xml:space="preserve">                                                                           от 28 мая 2024 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</si>
</sst>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9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Q124"/>
  <sheetViews>
    <sheetView tabSelected="1" zoomScaleNormal="100" workbookViewId="0">
      <selection activeCell="D4" sqref="D4:G4"/>
    </sheetView>
  </sheetViews>
  <sheetFormatPr defaultRowHeight="15.75" x14ac:dyDescent="0.25"/>
  <cols>
    <col min="1" max="1" width="7" style="13" customWidth="1"/>
    <col min="2" max="2" width="12.75" style="13" customWidth="1"/>
    <col min="3" max="3" width="6.25" style="13" customWidth="1"/>
    <col min="4" max="4" width="57.875" style="54" customWidth="1"/>
    <col min="5" max="5" width="13" style="55" customWidth="1"/>
    <col min="6" max="6" width="11.875" style="55" customWidth="1"/>
    <col min="7" max="7" width="12.25" style="55" customWidth="1"/>
    <col min="8" max="8" width="12.875" style="16" customWidth="1"/>
    <col min="9" max="9" width="10.875" style="16" customWidth="1"/>
    <col min="10" max="10" width="10.125" style="16" customWidth="1"/>
    <col min="11" max="16384" width="9" style="16"/>
  </cols>
  <sheetData>
    <row r="1" spans="1:10" s="6" customFormat="1" ht="16.5" x14ac:dyDescent="0.25">
      <c r="A1" s="10"/>
      <c r="B1" s="10"/>
      <c r="C1" s="10"/>
      <c r="D1" s="11" t="s">
        <v>156</v>
      </c>
      <c r="E1" s="12"/>
      <c r="F1" s="12"/>
      <c r="G1" s="12"/>
    </row>
    <row r="2" spans="1:10" s="6" customFormat="1" ht="16.5" x14ac:dyDescent="0.25">
      <c r="A2" s="10"/>
      <c r="B2" s="10"/>
      <c r="C2" s="10"/>
      <c r="D2" s="11" t="s">
        <v>58</v>
      </c>
      <c r="E2" s="12"/>
      <c r="F2" s="12"/>
      <c r="G2" s="12"/>
    </row>
    <row r="3" spans="1:10" s="6" customFormat="1" ht="16.5" x14ac:dyDescent="0.25">
      <c r="A3" s="10"/>
      <c r="B3" s="10"/>
      <c r="C3" s="10"/>
      <c r="D3" s="11" t="s">
        <v>59</v>
      </c>
      <c r="E3" s="12"/>
      <c r="F3" s="12"/>
      <c r="G3" s="12"/>
    </row>
    <row r="4" spans="1:10" ht="16.5" x14ac:dyDescent="0.25">
      <c r="D4" s="98" t="s">
        <v>157</v>
      </c>
      <c r="E4" s="98"/>
      <c r="F4" s="98"/>
      <c r="G4" s="98"/>
    </row>
    <row r="5" spans="1:10" ht="16.5" x14ac:dyDescent="0.25">
      <c r="D5" s="96"/>
      <c r="E5" s="96"/>
      <c r="F5" s="96"/>
      <c r="G5" s="96"/>
    </row>
    <row r="6" spans="1:10" ht="16.5" x14ac:dyDescent="0.25">
      <c r="A6" s="95" t="s">
        <v>0</v>
      </c>
      <c r="B6" s="95"/>
      <c r="C6" s="95"/>
      <c r="D6" s="95"/>
      <c r="E6" s="95"/>
      <c r="F6" s="95"/>
      <c r="G6" s="95"/>
    </row>
    <row r="7" spans="1:10" ht="16.5" x14ac:dyDescent="0.25">
      <c r="A7" s="97" t="s">
        <v>74</v>
      </c>
      <c r="B7" s="97"/>
      <c r="C7" s="97"/>
      <c r="D7" s="97"/>
      <c r="E7" s="97"/>
      <c r="F7" s="97"/>
      <c r="G7" s="97"/>
    </row>
    <row r="8" spans="1:10" s="1" customFormat="1" ht="16.5" x14ac:dyDescent="0.25">
      <c r="A8" s="97" t="s">
        <v>55</v>
      </c>
      <c r="B8" s="97"/>
      <c r="C8" s="97"/>
      <c r="D8" s="97"/>
      <c r="E8" s="97"/>
      <c r="F8" s="97"/>
      <c r="G8" s="97"/>
    </row>
    <row r="9" spans="1:10" s="1" customFormat="1" ht="16.5" x14ac:dyDescent="0.25">
      <c r="A9" s="97" t="s">
        <v>73</v>
      </c>
      <c r="B9" s="97"/>
      <c r="C9" s="97"/>
      <c r="D9" s="97"/>
      <c r="E9" s="97"/>
      <c r="F9" s="97"/>
      <c r="G9" s="97"/>
    </row>
    <row r="10" spans="1:10" s="1" customFormat="1" ht="16.5" x14ac:dyDescent="0.25">
      <c r="A10" s="95"/>
      <c r="B10" s="95"/>
      <c r="C10" s="95"/>
      <c r="D10" s="95"/>
      <c r="E10" s="95"/>
      <c r="F10" s="95"/>
      <c r="G10" s="95"/>
    </row>
    <row r="11" spans="1:10" ht="16.5" x14ac:dyDescent="0.25">
      <c r="A11" s="15"/>
      <c r="B11" s="15"/>
      <c r="C11" s="15"/>
      <c r="D11" s="14"/>
      <c r="E11" s="17"/>
      <c r="F11" s="17"/>
      <c r="G11" s="18" t="s">
        <v>1</v>
      </c>
    </row>
    <row r="12" spans="1:10" ht="29.25" customHeight="1" x14ac:dyDescent="0.25">
      <c r="A12" s="93" t="s">
        <v>2</v>
      </c>
      <c r="B12" s="93"/>
      <c r="C12" s="93"/>
      <c r="D12" s="94" t="s">
        <v>51</v>
      </c>
      <c r="E12" s="94" t="s">
        <v>56</v>
      </c>
      <c r="F12" s="93" t="s">
        <v>3</v>
      </c>
      <c r="G12" s="93"/>
    </row>
    <row r="13" spans="1:10" ht="40.5" customHeight="1" x14ac:dyDescent="0.25">
      <c r="A13" s="94" t="s">
        <v>45</v>
      </c>
      <c r="B13" s="94" t="s">
        <v>4</v>
      </c>
      <c r="C13" s="94" t="s">
        <v>5</v>
      </c>
      <c r="D13" s="94"/>
      <c r="E13" s="94"/>
      <c r="F13" s="94" t="s">
        <v>6</v>
      </c>
      <c r="G13" s="94" t="s">
        <v>7</v>
      </c>
    </row>
    <row r="14" spans="1:10" ht="60.75" customHeight="1" x14ac:dyDescent="0.25">
      <c r="A14" s="94"/>
      <c r="B14" s="94"/>
      <c r="C14" s="94"/>
      <c r="D14" s="94"/>
      <c r="E14" s="94"/>
      <c r="F14" s="94"/>
      <c r="G14" s="94"/>
    </row>
    <row r="15" spans="1:10" ht="16.5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</row>
    <row r="16" spans="1:10" s="21" customFormat="1" ht="23.25" customHeight="1" x14ac:dyDescent="0.25">
      <c r="A16" s="90" t="s">
        <v>62</v>
      </c>
      <c r="B16" s="90"/>
      <c r="C16" s="90"/>
      <c r="D16" s="90"/>
      <c r="E16" s="20">
        <f>SUM(F16+G16)</f>
        <v>1781989.5669999998</v>
      </c>
      <c r="F16" s="20">
        <f>F17+F49</f>
        <v>906617.56700000004</v>
      </c>
      <c r="G16" s="20">
        <f>G17+G49</f>
        <v>875371.99999999988</v>
      </c>
      <c r="I16" s="22"/>
      <c r="J16" s="22"/>
    </row>
    <row r="17" spans="1:10" s="21" customFormat="1" ht="27.75" customHeight="1" x14ac:dyDescent="0.25">
      <c r="A17" s="91" t="s">
        <v>72</v>
      </c>
      <c r="B17" s="91"/>
      <c r="C17" s="91"/>
      <c r="D17" s="91"/>
      <c r="E17" s="23">
        <f t="shared" ref="E17:E44" si="0">F17+G17</f>
        <v>477838.46699999995</v>
      </c>
      <c r="F17" s="23">
        <f>F37+F42+F22+F18+F39</f>
        <v>464438.46699999995</v>
      </c>
      <c r="G17" s="23">
        <f>G37+G42+G22+G18+G39</f>
        <v>13400</v>
      </c>
      <c r="I17" s="22"/>
      <c r="J17" s="22"/>
    </row>
    <row r="18" spans="1:10" s="21" customFormat="1" ht="25.5" customHeight="1" x14ac:dyDescent="0.25">
      <c r="A18" s="24" t="s">
        <v>8</v>
      </c>
      <c r="B18" s="24"/>
      <c r="C18" s="24"/>
      <c r="D18" s="33" t="s">
        <v>9</v>
      </c>
      <c r="E18" s="23">
        <f>F18+G18</f>
        <v>9168.4969999999994</v>
      </c>
      <c r="F18" s="23">
        <f>F19</f>
        <v>9168.4969999999994</v>
      </c>
      <c r="G18" s="23"/>
      <c r="I18" s="22"/>
      <c r="J18" s="22"/>
    </row>
    <row r="19" spans="1:10" s="21" customFormat="1" ht="25.5" customHeight="1" x14ac:dyDescent="0.25">
      <c r="A19" s="24" t="s">
        <v>10</v>
      </c>
      <c r="B19" s="24"/>
      <c r="C19" s="24"/>
      <c r="D19" s="33" t="s">
        <v>11</v>
      </c>
      <c r="E19" s="23">
        <f>F19+G19</f>
        <v>9168.4969999999994</v>
      </c>
      <c r="F19" s="23">
        <f>F20+F21</f>
        <v>9168.4969999999994</v>
      </c>
      <c r="G19" s="23"/>
      <c r="I19" s="22"/>
      <c r="J19" s="22"/>
    </row>
    <row r="20" spans="1:10" s="21" customFormat="1" ht="54.75" customHeight="1" x14ac:dyDescent="0.25">
      <c r="A20" s="74" t="s">
        <v>10</v>
      </c>
      <c r="B20" s="74" t="s">
        <v>85</v>
      </c>
      <c r="C20" s="74" t="s">
        <v>13</v>
      </c>
      <c r="D20" s="25" t="s">
        <v>84</v>
      </c>
      <c r="E20" s="26">
        <f>F20+G20</f>
        <v>3968.4970000000003</v>
      </c>
      <c r="F20" s="26">
        <v>3968.4970000000003</v>
      </c>
      <c r="G20" s="26"/>
      <c r="I20" s="22"/>
      <c r="J20" s="22"/>
    </row>
    <row r="21" spans="1:10" s="21" customFormat="1" ht="33.75" customHeight="1" x14ac:dyDescent="0.25">
      <c r="A21" s="74" t="s">
        <v>10</v>
      </c>
      <c r="B21" s="74" t="s">
        <v>85</v>
      </c>
      <c r="C21" s="74" t="s">
        <v>13</v>
      </c>
      <c r="D21" s="25" t="s">
        <v>97</v>
      </c>
      <c r="E21" s="26">
        <f>F21+G21</f>
        <v>5200</v>
      </c>
      <c r="F21" s="26">
        <v>5200</v>
      </c>
      <c r="G21" s="26"/>
      <c r="I21" s="22"/>
      <c r="J21" s="22"/>
    </row>
    <row r="22" spans="1:10" s="21" customFormat="1" ht="27.75" customHeight="1" x14ac:dyDescent="0.25">
      <c r="A22" s="27" t="s">
        <v>14</v>
      </c>
      <c r="B22" s="74"/>
      <c r="C22" s="74"/>
      <c r="D22" s="77" t="s">
        <v>15</v>
      </c>
      <c r="E22" s="23">
        <f t="shared" si="0"/>
        <v>58579.97</v>
      </c>
      <c r="F22" s="23">
        <f>F29+F23</f>
        <v>45179.97</v>
      </c>
      <c r="G22" s="23">
        <f>G29+G23</f>
        <v>13400</v>
      </c>
      <c r="I22" s="22"/>
      <c r="J22" s="22"/>
    </row>
    <row r="23" spans="1:10" s="21" customFormat="1" ht="27.75" customHeight="1" x14ac:dyDescent="0.25">
      <c r="A23" s="27" t="s">
        <v>42</v>
      </c>
      <c r="B23" s="28"/>
      <c r="C23" s="28"/>
      <c r="D23" s="77" t="s">
        <v>43</v>
      </c>
      <c r="E23" s="23">
        <f t="shared" si="0"/>
        <v>11615.77</v>
      </c>
      <c r="F23" s="23">
        <f>F26+F24+F25+F27+F28</f>
        <v>11615.77</v>
      </c>
      <c r="G23" s="23"/>
      <c r="I23" s="22"/>
      <c r="J23" s="22"/>
    </row>
    <row r="24" spans="1:10" s="21" customFormat="1" ht="31.5" customHeight="1" x14ac:dyDescent="0.25">
      <c r="A24" s="79" t="s">
        <v>42</v>
      </c>
      <c r="B24" s="79" t="s">
        <v>86</v>
      </c>
      <c r="C24" s="79" t="s">
        <v>12</v>
      </c>
      <c r="D24" s="8" t="s">
        <v>87</v>
      </c>
      <c r="E24" s="26">
        <f>F24+G24</f>
        <v>1000</v>
      </c>
      <c r="F24" s="26">
        <v>1000</v>
      </c>
      <c r="G24" s="26"/>
      <c r="I24" s="22"/>
      <c r="J24" s="22"/>
    </row>
    <row r="25" spans="1:10" s="21" customFormat="1" ht="31.5" customHeight="1" x14ac:dyDescent="0.25">
      <c r="A25" s="79" t="s">
        <v>42</v>
      </c>
      <c r="B25" s="79" t="s">
        <v>86</v>
      </c>
      <c r="C25" s="79" t="s">
        <v>12</v>
      </c>
      <c r="D25" s="8" t="s">
        <v>88</v>
      </c>
      <c r="E25" s="26">
        <f>F25+G25</f>
        <v>500</v>
      </c>
      <c r="F25" s="26">
        <v>500</v>
      </c>
      <c r="G25" s="26"/>
      <c r="I25" s="22"/>
      <c r="J25" s="22"/>
    </row>
    <row r="26" spans="1:10" s="21" customFormat="1" ht="40.5" customHeight="1" x14ac:dyDescent="0.25">
      <c r="A26" s="79" t="s">
        <v>42</v>
      </c>
      <c r="B26" s="79" t="s">
        <v>86</v>
      </c>
      <c r="C26" s="79" t="s">
        <v>12</v>
      </c>
      <c r="D26" s="8" t="s">
        <v>115</v>
      </c>
      <c r="E26" s="26">
        <f>F26+G26</f>
        <v>1286.07</v>
      </c>
      <c r="F26" s="26">
        <v>1286.07</v>
      </c>
      <c r="G26" s="26"/>
      <c r="I26" s="22"/>
      <c r="J26" s="22"/>
    </row>
    <row r="27" spans="1:10" s="21" customFormat="1" ht="39" customHeight="1" x14ac:dyDescent="0.25">
      <c r="A27" s="67" t="s">
        <v>42</v>
      </c>
      <c r="B27" s="67" t="s">
        <v>131</v>
      </c>
      <c r="C27" s="67" t="s">
        <v>12</v>
      </c>
      <c r="D27" s="8" t="s">
        <v>142</v>
      </c>
      <c r="E27" s="26">
        <f>F27+G27</f>
        <v>1829.7</v>
      </c>
      <c r="F27" s="26">
        <v>1829.7</v>
      </c>
      <c r="G27" s="26"/>
      <c r="I27" s="22"/>
      <c r="J27" s="22"/>
    </row>
    <row r="28" spans="1:10" s="21" customFormat="1" ht="33" customHeight="1" x14ac:dyDescent="0.25">
      <c r="A28" s="79" t="s">
        <v>42</v>
      </c>
      <c r="B28" s="79" t="s">
        <v>86</v>
      </c>
      <c r="C28" s="79" t="s">
        <v>12</v>
      </c>
      <c r="D28" s="8" t="s">
        <v>138</v>
      </c>
      <c r="E28" s="26">
        <f>F28+G28</f>
        <v>7000</v>
      </c>
      <c r="F28" s="26">
        <f>3500+3500</f>
        <v>7000</v>
      </c>
      <c r="G28" s="26"/>
      <c r="I28" s="22"/>
      <c r="J28" s="22"/>
    </row>
    <row r="29" spans="1:10" s="21" customFormat="1" ht="28.5" customHeight="1" x14ac:dyDescent="0.25">
      <c r="A29" s="27" t="s">
        <v>16</v>
      </c>
      <c r="B29" s="27"/>
      <c r="C29" s="27"/>
      <c r="D29" s="77" t="s">
        <v>17</v>
      </c>
      <c r="E29" s="23">
        <f t="shared" si="0"/>
        <v>46964.2</v>
      </c>
      <c r="F29" s="23">
        <f>SUM(F30:F35)</f>
        <v>33564.199999999997</v>
      </c>
      <c r="G29" s="23">
        <f>SUM(G30:G35)</f>
        <v>13400</v>
      </c>
      <c r="I29" s="22"/>
      <c r="J29" s="22"/>
    </row>
    <row r="30" spans="1:10" s="21" customFormat="1" ht="51" customHeight="1" x14ac:dyDescent="0.25">
      <c r="A30" s="79" t="s">
        <v>16</v>
      </c>
      <c r="B30" s="79" t="s">
        <v>149</v>
      </c>
      <c r="C30" s="79" t="s">
        <v>13</v>
      </c>
      <c r="D30" s="8" t="s">
        <v>137</v>
      </c>
      <c r="E30" s="26">
        <f t="shared" si="0"/>
        <v>10603.400000000001</v>
      </c>
      <c r="F30" s="26">
        <f>3362+3990.6-99.2</f>
        <v>7253.4000000000005</v>
      </c>
      <c r="G30" s="26">
        <v>3350</v>
      </c>
      <c r="I30" s="22"/>
      <c r="J30" s="22"/>
    </row>
    <row r="31" spans="1:10" s="21" customFormat="1" ht="38.25" customHeight="1" x14ac:dyDescent="0.25">
      <c r="A31" s="79" t="s">
        <v>16</v>
      </c>
      <c r="B31" s="79" t="s">
        <v>150</v>
      </c>
      <c r="C31" s="79" t="s">
        <v>13</v>
      </c>
      <c r="D31" s="8" t="s">
        <v>111</v>
      </c>
      <c r="E31" s="26">
        <f t="shared" si="0"/>
        <v>9836.2000000000007</v>
      </c>
      <c r="F31" s="26">
        <f>3207.7+4790-1511.5</f>
        <v>6486.2</v>
      </c>
      <c r="G31" s="26">
        <v>3350</v>
      </c>
      <c r="I31" s="22"/>
      <c r="J31" s="22"/>
    </row>
    <row r="32" spans="1:10" s="21" customFormat="1" ht="39.75" customHeight="1" x14ac:dyDescent="0.25">
      <c r="A32" s="79" t="s">
        <v>16</v>
      </c>
      <c r="B32" s="79" t="s">
        <v>151</v>
      </c>
      <c r="C32" s="79" t="s">
        <v>12</v>
      </c>
      <c r="D32" s="8" t="s">
        <v>132</v>
      </c>
      <c r="E32" s="26">
        <f t="shared" si="0"/>
        <v>12380.9</v>
      </c>
      <c r="F32" s="26">
        <f>10319+786.5-2074.6</f>
        <v>9030.9</v>
      </c>
      <c r="G32" s="26">
        <v>3350</v>
      </c>
      <c r="I32" s="22"/>
      <c r="J32" s="22"/>
    </row>
    <row r="33" spans="1:10" s="21" customFormat="1" ht="38.25" customHeight="1" x14ac:dyDescent="0.25">
      <c r="A33" s="79" t="s">
        <v>16</v>
      </c>
      <c r="B33" s="79" t="s">
        <v>152</v>
      </c>
      <c r="C33" s="79" t="s">
        <v>12</v>
      </c>
      <c r="D33" s="8" t="s">
        <v>133</v>
      </c>
      <c r="E33" s="26">
        <f t="shared" si="0"/>
        <v>12943.7</v>
      </c>
      <c r="F33" s="26">
        <f>12524.6+0.1-2931</f>
        <v>9593.7000000000007</v>
      </c>
      <c r="G33" s="26">
        <v>3350</v>
      </c>
      <c r="I33" s="22"/>
      <c r="J33" s="22"/>
    </row>
    <row r="34" spans="1:10" s="21" customFormat="1" ht="38.25" customHeight="1" x14ac:dyDescent="0.25">
      <c r="A34" s="74" t="s">
        <v>16</v>
      </c>
      <c r="B34" s="74" t="s">
        <v>91</v>
      </c>
      <c r="C34" s="74" t="s">
        <v>12</v>
      </c>
      <c r="D34" s="7" t="s">
        <v>110</v>
      </c>
      <c r="E34" s="26">
        <f t="shared" si="0"/>
        <v>1000</v>
      </c>
      <c r="F34" s="26">
        <v>1000</v>
      </c>
      <c r="G34" s="26"/>
      <c r="I34" s="22"/>
      <c r="J34" s="22"/>
    </row>
    <row r="35" spans="1:10" s="21" customFormat="1" ht="38.25" customHeight="1" x14ac:dyDescent="0.25">
      <c r="A35" s="74" t="s">
        <v>16</v>
      </c>
      <c r="B35" s="74" t="s">
        <v>91</v>
      </c>
      <c r="C35" s="74" t="s">
        <v>12</v>
      </c>
      <c r="D35" s="69" t="s">
        <v>90</v>
      </c>
      <c r="E35" s="26">
        <f t="shared" si="0"/>
        <v>200</v>
      </c>
      <c r="F35" s="26">
        <v>200</v>
      </c>
      <c r="G35" s="26"/>
      <c r="I35" s="22"/>
      <c r="J35" s="22"/>
    </row>
    <row r="36" spans="1:10" s="21" customFormat="1" ht="25.5" customHeight="1" x14ac:dyDescent="0.25">
      <c r="A36" s="24" t="s">
        <v>18</v>
      </c>
      <c r="B36" s="27"/>
      <c r="C36" s="24"/>
      <c r="D36" s="77" t="s">
        <v>19</v>
      </c>
      <c r="E36" s="23">
        <f>F36+G36</f>
        <v>1000</v>
      </c>
      <c r="F36" s="23">
        <f>F37</f>
        <v>1000</v>
      </c>
      <c r="G36" s="23"/>
      <c r="I36" s="22"/>
      <c r="J36" s="22"/>
    </row>
    <row r="37" spans="1:10" s="21" customFormat="1" ht="26.25" customHeight="1" x14ac:dyDescent="0.25">
      <c r="A37" s="24" t="s">
        <v>79</v>
      </c>
      <c r="B37" s="24"/>
      <c r="C37" s="24"/>
      <c r="D37" s="29" t="s">
        <v>80</v>
      </c>
      <c r="E37" s="20">
        <f t="shared" si="0"/>
        <v>1000</v>
      </c>
      <c r="F37" s="20">
        <f>F38</f>
        <v>1000</v>
      </c>
      <c r="G37" s="20"/>
      <c r="I37" s="22"/>
      <c r="J37" s="22"/>
    </row>
    <row r="38" spans="1:10" s="21" customFormat="1" ht="38.25" customHeight="1" x14ac:dyDescent="0.25">
      <c r="A38" s="74" t="s">
        <v>79</v>
      </c>
      <c r="B38" s="74" t="s">
        <v>96</v>
      </c>
      <c r="C38" s="74" t="s">
        <v>13</v>
      </c>
      <c r="D38" s="8" t="s">
        <v>140</v>
      </c>
      <c r="E38" s="30">
        <f t="shared" si="0"/>
        <v>1000</v>
      </c>
      <c r="F38" s="30">
        <f>960.4+39.6</f>
        <v>1000</v>
      </c>
      <c r="G38" s="20"/>
      <c r="I38" s="22"/>
      <c r="J38" s="22"/>
    </row>
    <row r="39" spans="1:10" s="21" customFormat="1" ht="27.75" customHeight="1" x14ac:dyDescent="0.25">
      <c r="A39" s="24" t="s">
        <v>23</v>
      </c>
      <c r="B39" s="24"/>
      <c r="C39" s="24"/>
      <c r="D39" s="33" t="s">
        <v>24</v>
      </c>
      <c r="E39" s="20">
        <f>F39+G39</f>
        <v>10600</v>
      </c>
      <c r="F39" s="20">
        <f>F40</f>
        <v>10600</v>
      </c>
      <c r="G39" s="20"/>
      <c r="I39" s="22"/>
      <c r="J39" s="22"/>
    </row>
    <row r="40" spans="1:10" s="21" customFormat="1" ht="27.75" customHeight="1" x14ac:dyDescent="0.25">
      <c r="A40" s="24" t="s">
        <v>25</v>
      </c>
      <c r="B40" s="24"/>
      <c r="C40" s="24"/>
      <c r="D40" s="33" t="s">
        <v>26</v>
      </c>
      <c r="E40" s="20">
        <f>F40+G40</f>
        <v>10600</v>
      </c>
      <c r="F40" s="20">
        <f>F41</f>
        <v>10600</v>
      </c>
      <c r="G40" s="20"/>
      <c r="I40" s="22"/>
      <c r="J40" s="22"/>
    </row>
    <row r="41" spans="1:10" s="21" customFormat="1" ht="54.75" customHeight="1" x14ac:dyDescent="0.25">
      <c r="A41" s="74" t="s">
        <v>25</v>
      </c>
      <c r="B41" s="74" t="s">
        <v>92</v>
      </c>
      <c r="C41" s="74" t="s">
        <v>12</v>
      </c>
      <c r="D41" s="8" t="s">
        <v>154</v>
      </c>
      <c r="E41" s="30">
        <f>F41+G41</f>
        <v>10600</v>
      </c>
      <c r="F41" s="30">
        <v>10600</v>
      </c>
      <c r="G41" s="20"/>
      <c r="I41" s="22"/>
      <c r="J41" s="22"/>
    </row>
    <row r="42" spans="1:10" s="21" customFormat="1" ht="27" customHeight="1" x14ac:dyDescent="0.25">
      <c r="A42" s="24" t="s">
        <v>67</v>
      </c>
      <c r="B42" s="31"/>
      <c r="C42" s="32"/>
      <c r="D42" s="33" t="s">
        <v>68</v>
      </c>
      <c r="E42" s="20">
        <f t="shared" si="0"/>
        <v>398490</v>
      </c>
      <c r="F42" s="20">
        <f>F43+F46</f>
        <v>398490</v>
      </c>
      <c r="G42" s="20"/>
      <c r="I42" s="22"/>
      <c r="J42" s="22"/>
    </row>
    <row r="43" spans="1:10" s="21" customFormat="1" ht="24" customHeight="1" x14ac:dyDescent="0.25">
      <c r="A43" s="24" t="s">
        <v>69</v>
      </c>
      <c r="B43" s="31"/>
      <c r="C43" s="32"/>
      <c r="D43" s="28" t="s">
        <v>70</v>
      </c>
      <c r="E43" s="20">
        <f t="shared" si="0"/>
        <v>361990</v>
      </c>
      <c r="F43" s="20">
        <f>F44+F45</f>
        <v>361990</v>
      </c>
      <c r="G43" s="20"/>
      <c r="I43" s="22"/>
      <c r="J43" s="22"/>
    </row>
    <row r="44" spans="1:10" s="21" customFormat="1" ht="38.25" customHeight="1" x14ac:dyDescent="0.25">
      <c r="A44" s="34">
        <v>1102</v>
      </c>
      <c r="B44" s="79" t="s">
        <v>71</v>
      </c>
      <c r="C44" s="34">
        <v>400</v>
      </c>
      <c r="D44" s="7" t="s">
        <v>109</v>
      </c>
      <c r="E44" s="30">
        <f t="shared" si="0"/>
        <v>15490</v>
      </c>
      <c r="F44" s="30">
        <f>10000+5000+490</f>
        <v>15490</v>
      </c>
      <c r="G44" s="26"/>
      <c r="I44" s="22"/>
      <c r="J44" s="22"/>
    </row>
    <row r="45" spans="1:10" s="21" customFormat="1" ht="37.5" customHeight="1" x14ac:dyDescent="0.25">
      <c r="A45" s="34">
        <v>1102</v>
      </c>
      <c r="B45" s="79" t="s">
        <v>95</v>
      </c>
      <c r="C45" s="34">
        <v>400</v>
      </c>
      <c r="D45" s="7" t="s">
        <v>113</v>
      </c>
      <c r="E45" s="30">
        <f>F45+G45</f>
        <v>346500</v>
      </c>
      <c r="F45" s="30">
        <f>350000-3500</f>
        <v>346500</v>
      </c>
      <c r="G45" s="26"/>
      <c r="I45" s="22"/>
      <c r="J45" s="22"/>
    </row>
    <row r="46" spans="1:10" s="21" customFormat="1" ht="36.75" customHeight="1" x14ac:dyDescent="0.25">
      <c r="A46" s="35" t="s">
        <v>82</v>
      </c>
      <c r="B46" s="24"/>
      <c r="C46" s="35"/>
      <c r="D46" s="76" t="s">
        <v>83</v>
      </c>
      <c r="E46" s="20">
        <f>F46+G46</f>
        <v>36500</v>
      </c>
      <c r="F46" s="20">
        <f>F47+F48</f>
        <v>36500</v>
      </c>
      <c r="G46" s="20"/>
      <c r="I46" s="22"/>
      <c r="J46" s="22"/>
    </row>
    <row r="47" spans="1:10" s="21" customFormat="1" ht="43.5" customHeight="1" x14ac:dyDescent="0.25">
      <c r="A47" s="34">
        <v>1105</v>
      </c>
      <c r="B47" s="79" t="s">
        <v>95</v>
      </c>
      <c r="C47" s="34">
        <v>400</v>
      </c>
      <c r="D47" s="60" t="s">
        <v>108</v>
      </c>
      <c r="E47" s="30">
        <f>F47+G47</f>
        <v>24000</v>
      </c>
      <c r="F47" s="30">
        <v>24000</v>
      </c>
      <c r="G47" s="26"/>
      <c r="I47" s="22"/>
      <c r="J47" s="22"/>
    </row>
    <row r="48" spans="1:10" s="21" customFormat="1" ht="57" customHeight="1" x14ac:dyDescent="0.25">
      <c r="A48" s="34">
        <v>1105</v>
      </c>
      <c r="B48" s="79" t="s">
        <v>95</v>
      </c>
      <c r="C48" s="34">
        <v>400</v>
      </c>
      <c r="D48" s="60" t="s">
        <v>155</v>
      </c>
      <c r="E48" s="30">
        <f>F48+G48</f>
        <v>12500</v>
      </c>
      <c r="F48" s="30">
        <f>14000-1500</f>
        <v>12500</v>
      </c>
      <c r="G48" s="26"/>
      <c r="I48" s="22"/>
      <c r="J48" s="22"/>
    </row>
    <row r="49" spans="1:251" s="21" customFormat="1" ht="27" customHeight="1" x14ac:dyDescent="0.25">
      <c r="A49" s="84" t="s">
        <v>64</v>
      </c>
      <c r="B49" s="84"/>
      <c r="C49" s="84"/>
      <c r="D49" s="84"/>
      <c r="E49" s="20">
        <f t="shared" ref="E49:E113" si="1">F49+G49</f>
        <v>1304151.0999999999</v>
      </c>
      <c r="F49" s="20">
        <f>F50+F62+F85+F101</f>
        <v>442179.10000000003</v>
      </c>
      <c r="G49" s="20">
        <f>G50+G62+G85+G101</f>
        <v>861971.99999999988</v>
      </c>
      <c r="I49" s="22"/>
      <c r="J49" s="22"/>
    </row>
    <row r="50" spans="1:251" ht="27" customHeight="1" x14ac:dyDescent="0.25">
      <c r="A50" s="27" t="s">
        <v>8</v>
      </c>
      <c r="B50" s="79"/>
      <c r="C50" s="34"/>
      <c r="D50" s="28" t="s">
        <v>9</v>
      </c>
      <c r="E50" s="23">
        <f t="shared" si="1"/>
        <v>873732.29999999993</v>
      </c>
      <c r="F50" s="20">
        <f>F51+F60</f>
        <v>88727.6</v>
      </c>
      <c r="G50" s="20">
        <f>G51</f>
        <v>785004.7</v>
      </c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</row>
    <row r="51" spans="1:251" s="1" customFormat="1" ht="27" customHeight="1" x14ac:dyDescent="0.25">
      <c r="A51" s="24" t="s">
        <v>10</v>
      </c>
      <c r="B51" s="37"/>
      <c r="C51" s="37"/>
      <c r="D51" s="76" t="s">
        <v>11</v>
      </c>
      <c r="E51" s="23">
        <f t="shared" si="1"/>
        <v>873667.29999999993</v>
      </c>
      <c r="F51" s="23">
        <f>SUM(F52:F59)</f>
        <v>88662.6</v>
      </c>
      <c r="G51" s="23">
        <f>SUM(G52:G59)</f>
        <v>785004.7</v>
      </c>
      <c r="I51" s="4"/>
      <c r="J51" s="4"/>
    </row>
    <row r="52" spans="1:251" s="1" customFormat="1" ht="27" customHeight="1" x14ac:dyDescent="0.25">
      <c r="A52" s="89" t="s">
        <v>10</v>
      </c>
      <c r="B52" s="82">
        <v>1330244300</v>
      </c>
      <c r="C52" s="89" t="s">
        <v>13</v>
      </c>
      <c r="D52" s="92" t="s">
        <v>36</v>
      </c>
      <c r="E52" s="30">
        <f>F52+G52</f>
        <v>4762.8999999999996</v>
      </c>
      <c r="F52" s="30">
        <f>2416.1+2346.8</f>
        <v>4762.8999999999996</v>
      </c>
      <c r="G52" s="83"/>
      <c r="I52" s="4"/>
      <c r="J52" s="4"/>
    </row>
    <row r="53" spans="1:251" ht="28.5" customHeight="1" x14ac:dyDescent="0.25">
      <c r="A53" s="89"/>
      <c r="B53" s="79" t="s">
        <v>65</v>
      </c>
      <c r="C53" s="89"/>
      <c r="D53" s="92"/>
      <c r="E53" s="30">
        <f t="shared" ref="E53:E54" si="2">F53+G53</f>
        <v>377906.5</v>
      </c>
      <c r="F53" s="30"/>
      <c r="G53" s="26">
        <f>255876+62030.5+60000</f>
        <v>377906.5</v>
      </c>
      <c r="I53" s="38"/>
      <c r="J53" s="38"/>
    </row>
    <row r="54" spans="1:251" ht="29.25" customHeight="1" x14ac:dyDescent="0.25">
      <c r="A54" s="89"/>
      <c r="B54" s="79" t="s">
        <v>66</v>
      </c>
      <c r="C54" s="89"/>
      <c r="D54" s="92"/>
      <c r="E54" s="30">
        <f t="shared" si="2"/>
        <v>28444.600000000002</v>
      </c>
      <c r="F54" s="30">
        <f>19259+12729.5-1197.1-2346.8</f>
        <v>28444.600000000002</v>
      </c>
      <c r="G54" s="26"/>
      <c r="I54" s="38"/>
      <c r="J54" s="38"/>
    </row>
    <row r="55" spans="1:251" ht="28.5" customHeight="1" x14ac:dyDescent="0.25">
      <c r="A55" s="89"/>
      <c r="B55" s="79" t="s">
        <v>102</v>
      </c>
      <c r="C55" s="89"/>
      <c r="D55" s="92"/>
      <c r="E55" s="30">
        <f>F55+G55</f>
        <v>248931</v>
      </c>
      <c r="F55" s="30"/>
      <c r="G55" s="26">
        <v>248931</v>
      </c>
      <c r="I55" s="38"/>
      <c r="J55" s="38"/>
    </row>
    <row r="56" spans="1:251" ht="55.5" customHeight="1" x14ac:dyDescent="0.25">
      <c r="A56" s="74" t="s">
        <v>10</v>
      </c>
      <c r="B56" s="79" t="s">
        <v>103</v>
      </c>
      <c r="C56" s="74" t="s">
        <v>13</v>
      </c>
      <c r="D56" s="39" t="s">
        <v>75</v>
      </c>
      <c r="E56" s="30">
        <f t="shared" ref="E56:E61" si="3">F56+G56</f>
        <v>170072.3</v>
      </c>
      <c r="F56" s="30">
        <f>11432-724+1197.1</f>
        <v>11905.1</v>
      </c>
      <c r="G56" s="26">
        <f>151878.4-9615+15903.8</f>
        <v>158167.19999999998</v>
      </c>
      <c r="I56" s="38"/>
      <c r="J56" s="38"/>
    </row>
    <row r="57" spans="1:251" ht="36" customHeight="1" x14ac:dyDescent="0.25">
      <c r="A57" s="74" t="s">
        <v>10</v>
      </c>
      <c r="B57" s="79" t="s">
        <v>22</v>
      </c>
      <c r="C57" s="74" t="s">
        <v>13</v>
      </c>
      <c r="D57" s="7" t="s">
        <v>98</v>
      </c>
      <c r="E57" s="26">
        <f t="shared" si="3"/>
        <v>8711.6</v>
      </c>
      <c r="F57" s="26">
        <f>11550-2838.4</f>
        <v>8711.6</v>
      </c>
      <c r="G57" s="26"/>
      <c r="I57" s="38"/>
      <c r="J57" s="38"/>
    </row>
    <row r="58" spans="1:251" ht="52.5" customHeight="1" x14ac:dyDescent="0.25">
      <c r="A58" s="74" t="s">
        <v>10</v>
      </c>
      <c r="B58" s="79" t="s">
        <v>22</v>
      </c>
      <c r="C58" s="74" t="s">
        <v>13</v>
      </c>
      <c r="D58" s="7" t="s">
        <v>143</v>
      </c>
      <c r="E58" s="26">
        <f t="shared" si="3"/>
        <v>2838.4</v>
      </c>
      <c r="F58" s="26">
        <v>2838.4</v>
      </c>
      <c r="G58" s="26"/>
      <c r="I58" s="38"/>
      <c r="J58" s="38"/>
    </row>
    <row r="59" spans="1:251" ht="37.5" customHeight="1" x14ac:dyDescent="0.25">
      <c r="A59" s="74" t="s">
        <v>10</v>
      </c>
      <c r="B59" s="79" t="s">
        <v>22</v>
      </c>
      <c r="C59" s="74" t="s">
        <v>13</v>
      </c>
      <c r="D59" s="7" t="s">
        <v>123</v>
      </c>
      <c r="E59" s="26">
        <f t="shared" si="3"/>
        <v>32000</v>
      </c>
      <c r="F59" s="26">
        <v>32000</v>
      </c>
      <c r="G59" s="26"/>
      <c r="I59" s="38"/>
      <c r="J59" s="38"/>
    </row>
    <row r="60" spans="1:251" ht="31.5" customHeight="1" x14ac:dyDescent="0.25">
      <c r="A60" s="65" t="s">
        <v>128</v>
      </c>
      <c r="B60" s="62"/>
      <c r="C60" s="65"/>
      <c r="D60" s="66" t="s">
        <v>129</v>
      </c>
      <c r="E60" s="23">
        <f t="shared" si="3"/>
        <v>65</v>
      </c>
      <c r="F60" s="23">
        <f>F61</f>
        <v>65</v>
      </c>
      <c r="G60" s="23"/>
      <c r="I60" s="38"/>
      <c r="J60" s="38"/>
    </row>
    <row r="61" spans="1:251" ht="36.75" customHeight="1" x14ac:dyDescent="0.25">
      <c r="A61" s="68" t="s">
        <v>128</v>
      </c>
      <c r="B61" s="63" t="s">
        <v>130</v>
      </c>
      <c r="C61" s="68" t="s">
        <v>13</v>
      </c>
      <c r="D61" s="69" t="s">
        <v>125</v>
      </c>
      <c r="E61" s="26">
        <f t="shared" si="3"/>
        <v>65</v>
      </c>
      <c r="F61" s="26">
        <v>65</v>
      </c>
      <c r="G61" s="26"/>
      <c r="I61" s="38"/>
      <c r="J61" s="38"/>
    </row>
    <row r="62" spans="1:251" ht="27" customHeight="1" x14ac:dyDescent="0.25">
      <c r="A62" s="27" t="s">
        <v>14</v>
      </c>
      <c r="B62" s="74"/>
      <c r="C62" s="74"/>
      <c r="D62" s="77" t="s">
        <v>15</v>
      </c>
      <c r="E62" s="20">
        <f t="shared" si="1"/>
        <v>305913</v>
      </c>
      <c r="F62" s="20">
        <f>F63</f>
        <v>242692.4</v>
      </c>
      <c r="G62" s="20">
        <f>G63</f>
        <v>63220.6</v>
      </c>
      <c r="I62" s="38"/>
      <c r="J62" s="38"/>
    </row>
    <row r="63" spans="1:251" ht="26.25" customHeight="1" x14ac:dyDescent="0.25">
      <c r="A63" s="27" t="s">
        <v>16</v>
      </c>
      <c r="B63" s="27"/>
      <c r="C63" s="27"/>
      <c r="D63" s="77" t="s">
        <v>17</v>
      </c>
      <c r="E63" s="20">
        <f t="shared" si="1"/>
        <v>305913</v>
      </c>
      <c r="F63" s="20">
        <f>SUM(F64:F84)</f>
        <v>242692.4</v>
      </c>
      <c r="G63" s="20">
        <f>SUM(G64:G84)</f>
        <v>63220.6</v>
      </c>
      <c r="I63" s="38"/>
      <c r="J63" s="38"/>
    </row>
    <row r="64" spans="1:251" ht="51.75" customHeight="1" x14ac:dyDescent="0.25">
      <c r="A64" s="74" t="s">
        <v>16</v>
      </c>
      <c r="B64" s="79" t="s">
        <v>37</v>
      </c>
      <c r="C64" s="74" t="s">
        <v>13</v>
      </c>
      <c r="D64" s="8" t="s">
        <v>35</v>
      </c>
      <c r="E64" s="30">
        <f t="shared" si="1"/>
        <v>54017.299999999996</v>
      </c>
      <c r="F64" s="40">
        <f>9270-3793.9</f>
        <v>5476.1</v>
      </c>
      <c r="G64" s="40">
        <f>2917.5-369+61163.9-15171.2</f>
        <v>48541.2</v>
      </c>
      <c r="I64" s="38"/>
      <c r="J64" s="38"/>
    </row>
    <row r="65" spans="1:10" ht="48.75" customHeight="1" x14ac:dyDescent="0.25">
      <c r="A65" s="41" t="s">
        <v>16</v>
      </c>
      <c r="B65" s="79" t="s">
        <v>63</v>
      </c>
      <c r="C65" s="41" t="s">
        <v>13</v>
      </c>
      <c r="D65" s="8" t="s">
        <v>35</v>
      </c>
      <c r="E65" s="30">
        <f t="shared" si="1"/>
        <v>12600</v>
      </c>
      <c r="F65" s="40">
        <f>12600+2368-2368</f>
        <v>12600</v>
      </c>
      <c r="G65" s="40"/>
      <c r="I65" s="38"/>
      <c r="J65" s="38"/>
    </row>
    <row r="66" spans="1:10" ht="50.25" customHeight="1" x14ac:dyDescent="0.25">
      <c r="A66" s="89" t="s">
        <v>16</v>
      </c>
      <c r="B66" s="79" t="s">
        <v>61</v>
      </c>
      <c r="C66" s="89" t="s">
        <v>13</v>
      </c>
      <c r="D66" s="86" t="s">
        <v>76</v>
      </c>
      <c r="E66" s="30">
        <f t="shared" si="1"/>
        <v>688.00000000000011</v>
      </c>
      <c r="F66" s="9">
        <f>46.3+338.3-336.4</f>
        <v>48.200000000000045</v>
      </c>
      <c r="G66" s="59">
        <f>615.4+24.2+0.1+0.1</f>
        <v>639.80000000000007</v>
      </c>
      <c r="I66" s="38"/>
      <c r="J66" s="38"/>
    </row>
    <row r="67" spans="1:10" ht="52.5" customHeight="1" x14ac:dyDescent="0.25">
      <c r="A67" s="89"/>
      <c r="B67" s="79" t="s">
        <v>63</v>
      </c>
      <c r="C67" s="89"/>
      <c r="D67" s="86"/>
      <c r="E67" s="30">
        <f t="shared" si="1"/>
        <v>336.4</v>
      </c>
      <c r="F67" s="9">
        <v>336.4</v>
      </c>
      <c r="G67" s="59"/>
      <c r="I67" s="38"/>
      <c r="J67" s="38"/>
    </row>
    <row r="68" spans="1:10" ht="51.75" customHeight="1" x14ac:dyDescent="0.25">
      <c r="A68" s="89" t="s">
        <v>16</v>
      </c>
      <c r="B68" s="79" t="s">
        <v>61</v>
      </c>
      <c r="C68" s="89" t="s">
        <v>13</v>
      </c>
      <c r="D68" s="86" t="s">
        <v>77</v>
      </c>
      <c r="E68" s="30">
        <f t="shared" si="1"/>
        <v>687.80000000000007</v>
      </c>
      <c r="F68" s="9">
        <f>46.3+338.3-336.4</f>
        <v>48.200000000000045</v>
      </c>
      <c r="G68" s="59">
        <f>615.4+24.2-0.1+0.1</f>
        <v>639.6</v>
      </c>
      <c r="I68" s="38"/>
      <c r="J68" s="38"/>
    </row>
    <row r="69" spans="1:10" ht="54" customHeight="1" x14ac:dyDescent="0.25">
      <c r="A69" s="89"/>
      <c r="B69" s="79" t="s">
        <v>63</v>
      </c>
      <c r="C69" s="89"/>
      <c r="D69" s="86"/>
      <c r="E69" s="30">
        <f t="shared" si="1"/>
        <v>336.4</v>
      </c>
      <c r="F69" s="9">
        <v>336.4</v>
      </c>
      <c r="G69" s="59"/>
      <c r="I69" s="38"/>
      <c r="J69" s="38"/>
    </row>
    <row r="70" spans="1:10" ht="57" customHeight="1" x14ac:dyDescent="0.25">
      <c r="A70" s="74" t="s">
        <v>16</v>
      </c>
      <c r="B70" s="79" t="s">
        <v>63</v>
      </c>
      <c r="C70" s="74" t="s">
        <v>13</v>
      </c>
      <c r="D70" s="7" t="s">
        <v>78</v>
      </c>
      <c r="E70" s="30">
        <f t="shared" si="1"/>
        <v>16500</v>
      </c>
      <c r="F70" s="30">
        <v>16500</v>
      </c>
      <c r="G70" s="30"/>
      <c r="I70" s="38"/>
      <c r="J70" s="38"/>
    </row>
    <row r="71" spans="1:10" ht="69" customHeight="1" x14ac:dyDescent="0.25">
      <c r="A71" s="41" t="s">
        <v>16</v>
      </c>
      <c r="B71" s="79" t="s">
        <v>63</v>
      </c>
      <c r="C71" s="41" t="s">
        <v>13</v>
      </c>
      <c r="D71" s="8" t="s">
        <v>93</v>
      </c>
      <c r="E71" s="30">
        <f>F71+G71</f>
        <v>110500</v>
      </c>
      <c r="F71" s="30">
        <f>6125+23000+81375</f>
        <v>110500</v>
      </c>
      <c r="G71" s="30"/>
      <c r="I71" s="38"/>
      <c r="J71" s="38"/>
    </row>
    <row r="72" spans="1:10" ht="39" customHeight="1" x14ac:dyDescent="0.25">
      <c r="A72" s="41" t="s">
        <v>16</v>
      </c>
      <c r="B72" s="79" t="s">
        <v>63</v>
      </c>
      <c r="C72" s="41" t="s">
        <v>13</v>
      </c>
      <c r="D72" s="8" t="s">
        <v>112</v>
      </c>
      <c r="E72" s="30">
        <f>F72+G72</f>
        <v>6410</v>
      </c>
      <c r="F72" s="40">
        <f>6900-490</f>
        <v>6410</v>
      </c>
      <c r="G72" s="40"/>
      <c r="I72" s="38"/>
      <c r="J72" s="38"/>
    </row>
    <row r="73" spans="1:10" ht="36" customHeight="1" x14ac:dyDescent="0.25">
      <c r="A73" s="41" t="s">
        <v>16</v>
      </c>
      <c r="B73" s="79" t="s">
        <v>145</v>
      </c>
      <c r="C73" s="41" t="s">
        <v>13</v>
      </c>
      <c r="D73" s="8" t="s">
        <v>134</v>
      </c>
      <c r="E73" s="30">
        <f>F73+G73</f>
        <v>15705.1</v>
      </c>
      <c r="F73" s="40">
        <f>11396+4454-3494.9</f>
        <v>12355.1</v>
      </c>
      <c r="G73" s="40">
        <v>3350</v>
      </c>
      <c r="I73" s="38"/>
      <c r="J73" s="38"/>
    </row>
    <row r="74" spans="1:10" ht="39" customHeight="1" x14ac:dyDescent="0.25">
      <c r="A74" s="41" t="s">
        <v>16</v>
      </c>
      <c r="B74" s="79" t="s">
        <v>146</v>
      </c>
      <c r="C74" s="41" t="s">
        <v>13</v>
      </c>
      <c r="D74" s="8" t="s">
        <v>135</v>
      </c>
      <c r="E74" s="30">
        <f>F74+G74</f>
        <v>10131.6</v>
      </c>
      <c r="F74" s="40">
        <f>8596.4+53.6-1868.4</f>
        <v>6781.6</v>
      </c>
      <c r="G74" s="40">
        <v>3350</v>
      </c>
      <c r="I74" s="38"/>
      <c r="J74" s="38"/>
    </row>
    <row r="75" spans="1:10" ht="39" customHeight="1" x14ac:dyDescent="0.25">
      <c r="A75" s="41" t="s">
        <v>16</v>
      </c>
      <c r="B75" s="79" t="s">
        <v>147</v>
      </c>
      <c r="C75" s="41" t="s">
        <v>13</v>
      </c>
      <c r="D75" s="8" t="s">
        <v>136</v>
      </c>
      <c r="E75" s="30">
        <f>F75+G75</f>
        <v>6877.9</v>
      </c>
      <c r="F75" s="40">
        <f>4350-822.1</f>
        <v>3527.9</v>
      </c>
      <c r="G75" s="40">
        <v>3350</v>
      </c>
      <c r="H75" s="61"/>
      <c r="I75" s="38"/>
      <c r="J75" s="38"/>
    </row>
    <row r="76" spans="1:10" ht="56.25" customHeight="1" x14ac:dyDescent="0.25">
      <c r="A76" s="41" t="s">
        <v>16</v>
      </c>
      <c r="B76" s="79" t="s">
        <v>148</v>
      </c>
      <c r="C76" s="41" t="s">
        <v>13</v>
      </c>
      <c r="D76" s="8" t="s">
        <v>117</v>
      </c>
      <c r="E76" s="30">
        <f t="shared" ref="E76" si="4">F76+G76</f>
        <v>22564.7</v>
      </c>
      <c r="F76" s="40">
        <f>24650-5435.3</f>
        <v>19214.7</v>
      </c>
      <c r="G76" s="40">
        <v>3350</v>
      </c>
      <c r="H76" s="61"/>
      <c r="I76" s="38"/>
      <c r="J76" s="38"/>
    </row>
    <row r="77" spans="1:10" ht="39" customHeight="1" x14ac:dyDescent="0.25">
      <c r="A77" s="41" t="s">
        <v>16</v>
      </c>
      <c r="B77" s="79" t="s">
        <v>63</v>
      </c>
      <c r="C77" s="41" t="s">
        <v>13</v>
      </c>
      <c r="D77" s="7" t="s">
        <v>89</v>
      </c>
      <c r="E77" s="30">
        <f t="shared" ref="E77:E84" si="5">F77+G77</f>
        <v>9480</v>
      </c>
      <c r="F77" s="40">
        <f>12000-2020-500</f>
        <v>9480</v>
      </c>
      <c r="G77" s="40"/>
      <c r="I77" s="38"/>
      <c r="J77" s="38"/>
    </row>
    <row r="78" spans="1:10" ht="39" customHeight="1" x14ac:dyDescent="0.25">
      <c r="A78" s="41" t="s">
        <v>16</v>
      </c>
      <c r="B78" s="79" t="s">
        <v>63</v>
      </c>
      <c r="C78" s="41" t="s">
        <v>13</v>
      </c>
      <c r="D78" s="8" t="s">
        <v>94</v>
      </c>
      <c r="E78" s="30">
        <f t="shared" si="5"/>
        <v>6000</v>
      </c>
      <c r="F78" s="40">
        <v>6000</v>
      </c>
      <c r="G78" s="40"/>
      <c r="I78" s="38"/>
      <c r="J78" s="38"/>
    </row>
    <row r="79" spans="1:10" ht="39" customHeight="1" x14ac:dyDescent="0.25">
      <c r="A79" s="41" t="s">
        <v>16</v>
      </c>
      <c r="B79" s="79" t="s">
        <v>63</v>
      </c>
      <c r="C79" s="41" t="s">
        <v>13</v>
      </c>
      <c r="D79" s="8" t="s">
        <v>99</v>
      </c>
      <c r="E79" s="30">
        <f t="shared" si="5"/>
        <v>7000</v>
      </c>
      <c r="F79" s="40">
        <v>7000</v>
      </c>
      <c r="G79" s="40"/>
      <c r="I79" s="38"/>
      <c r="J79" s="38"/>
    </row>
    <row r="80" spans="1:10" ht="32.25" customHeight="1" x14ac:dyDescent="0.25">
      <c r="A80" s="41" t="s">
        <v>16</v>
      </c>
      <c r="B80" s="79" t="s">
        <v>63</v>
      </c>
      <c r="C80" s="41" t="s">
        <v>13</v>
      </c>
      <c r="D80" s="8" t="s">
        <v>139</v>
      </c>
      <c r="E80" s="30">
        <f t="shared" si="5"/>
        <v>6568</v>
      </c>
      <c r="F80" s="40">
        <f>4200+2368</f>
        <v>6568</v>
      </c>
      <c r="G80" s="40"/>
      <c r="I80" s="38"/>
      <c r="J80" s="38"/>
    </row>
    <row r="81" spans="1:12" ht="36.75" customHeight="1" x14ac:dyDescent="0.25">
      <c r="A81" s="41" t="s">
        <v>16</v>
      </c>
      <c r="B81" s="79" t="s">
        <v>63</v>
      </c>
      <c r="C81" s="41" t="s">
        <v>13</v>
      </c>
      <c r="D81" s="8" t="s">
        <v>124</v>
      </c>
      <c r="E81" s="30">
        <f t="shared" si="5"/>
        <v>12709.8</v>
      </c>
      <c r="F81" s="40">
        <f>19000+709.8-7000</f>
        <v>12709.8</v>
      </c>
      <c r="G81" s="40"/>
      <c r="H81" s="71"/>
      <c r="I81" s="38"/>
      <c r="J81" s="38"/>
    </row>
    <row r="82" spans="1:12" ht="36.75" customHeight="1" x14ac:dyDescent="0.25">
      <c r="A82" s="41" t="s">
        <v>16</v>
      </c>
      <c r="B82" s="79" t="s">
        <v>63</v>
      </c>
      <c r="C82" s="41" t="s">
        <v>13</v>
      </c>
      <c r="D82" s="8" t="s">
        <v>126</v>
      </c>
      <c r="E82" s="30">
        <f t="shared" si="5"/>
        <v>5000</v>
      </c>
      <c r="F82" s="40">
        <v>5000</v>
      </c>
      <c r="G82" s="40"/>
      <c r="I82" s="38"/>
      <c r="J82" s="38"/>
    </row>
    <row r="83" spans="1:12" ht="42.75" customHeight="1" x14ac:dyDescent="0.25">
      <c r="A83" s="41" t="s">
        <v>16</v>
      </c>
      <c r="B83" s="79" t="s">
        <v>63</v>
      </c>
      <c r="C83" s="41" t="s">
        <v>13</v>
      </c>
      <c r="D83" s="69" t="s">
        <v>144</v>
      </c>
      <c r="E83" s="30">
        <f t="shared" si="5"/>
        <v>1500</v>
      </c>
      <c r="F83" s="40">
        <v>1500</v>
      </c>
      <c r="G83" s="40"/>
      <c r="H83" s="71"/>
      <c r="I83" s="38"/>
      <c r="J83" s="38"/>
    </row>
    <row r="84" spans="1:12" ht="37.5" customHeight="1" x14ac:dyDescent="0.25">
      <c r="A84" s="41" t="s">
        <v>16</v>
      </c>
      <c r="B84" s="79" t="s">
        <v>63</v>
      </c>
      <c r="C84" s="41" t="s">
        <v>13</v>
      </c>
      <c r="D84" s="69" t="s">
        <v>90</v>
      </c>
      <c r="E84" s="30">
        <f t="shared" si="5"/>
        <v>300</v>
      </c>
      <c r="F84" s="40">
        <f>300</f>
        <v>300</v>
      </c>
      <c r="G84" s="40"/>
      <c r="H84" s="71"/>
      <c r="I84" s="38"/>
      <c r="J84" s="38"/>
    </row>
    <row r="85" spans="1:12" s="2" customFormat="1" ht="30" customHeight="1" x14ac:dyDescent="0.25">
      <c r="A85" s="24" t="s">
        <v>18</v>
      </c>
      <c r="B85" s="27"/>
      <c r="C85" s="24"/>
      <c r="D85" s="77" t="s">
        <v>19</v>
      </c>
      <c r="E85" s="20">
        <f t="shared" si="1"/>
        <v>67419.600000000006</v>
      </c>
      <c r="F85" s="42">
        <f>F98+F86+F93</f>
        <v>53672.900000000009</v>
      </c>
      <c r="G85" s="42">
        <f>G86+G98</f>
        <v>13746.699999999997</v>
      </c>
      <c r="I85" s="5"/>
      <c r="J85" s="5"/>
      <c r="L85" s="3"/>
    </row>
    <row r="86" spans="1:12" ht="30" customHeight="1" x14ac:dyDescent="0.25">
      <c r="A86" s="27" t="s">
        <v>20</v>
      </c>
      <c r="B86" s="27"/>
      <c r="C86" s="27"/>
      <c r="D86" s="75" t="s">
        <v>21</v>
      </c>
      <c r="E86" s="20">
        <f t="shared" si="1"/>
        <v>34420.300000000003</v>
      </c>
      <c r="F86" s="20">
        <f>SUM(F87:F92)</f>
        <v>34420.300000000003</v>
      </c>
      <c r="G86" s="20"/>
      <c r="I86" s="38"/>
      <c r="J86" s="38"/>
    </row>
    <row r="87" spans="1:12" ht="42.75" customHeight="1" x14ac:dyDescent="0.25">
      <c r="A87" s="79" t="s">
        <v>20</v>
      </c>
      <c r="B87" s="79" t="s">
        <v>44</v>
      </c>
      <c r="C87" s="79" t="s">
        <v>13</v>
      </c>
      <c r="D87" s="8" t="s">
        <v>105</v>
      </c>
      <c r="E87" s="30">
        <f t="shared" si="1"/>
        <v>5000</v>
      </c>
      <c r="F87" s="30">
        <f>5088.9-88.9</f>
        <v>5000</v>
      </c>
      <c r="G87" s="20"/>
      <c r="I87" s="43"/>
      <c r="J87" s="38"/>
    </row>
    <row r="88" spans="1:12" ht="45" customHeight="1" x14ac:dyDescent="0.25">
      <c r="A88" s="79" t="s">
        <v>20</v>
      </c>
      <c r="B88" s="79" t="s">
        <v>44</v>
      </c>
      <c r="C88" s="79" t="s">
        <v>13</v>
      </c>
      <c r="D88" s="7" t="s">
        <v>104</v>
      </c>
      <c r="E88" s="30">
        <f t="shared" si="1"/>
        <v>3800.0000000000009</v>
      </c>
      <c r="F88" s="30">
        <f>8623.2-2800-2023.2</f>
        <v>3800.0000000000009</v>
      </c>
      <c r="G88" s="20"/>
      <c r="I88" s="43"/>
      <c r="J88" s="38"/>
    </row>
    <row r="89" spans="1:12" ht="42.75" customHeight="1" x14ac:dyDescent="0.25">
      <c r="A89" s="79" t="s">
        <v>20</v>
      </c>
      <c r="B89" s="79" t="s">
        <v>44</v>
      </c>
      <c r="C89" s="79" t="s">
        <v>13</v>
      </c>
      <c r="D89" s="8" t="s">
        <v>106</v>
      </c>
      <c r="E89" s="30">
        <f t="shared" si="1"/>
        <v>800</v>
      </c>
      <c r="F89" s="30">
        <f>2290.9-1490.9</f>
        <v>800</v>
      </c>
      <c r="G89" s="20"/>
      <c r="I89" s="43"/>
      <c r="J89" s="38"/>
    </row>
    <row r="90" spans="1:12" ht="39.75" customHeight="1" x14ac:dyDescent="0.25">
      <c r="A90" s="79" t="s">
        <v>20</v>
      </c>
      <c r="B90" s="79" t="s">
        <v>44</v>
      </c>
      <c r="C90" s="79" t="s">
        <v>13</v>
      </c>
      <c r="D90" s="44" t="s">
        <v>107</v>
      </c>
      <c r="E90" s="30">
        <f t="shared" si="1"/>
        <v>15000</v>
      </c>
      <c r="F90" s="30">
        <v>15000</v>
      </c>
      <c r="G90" s="20"/>
      <c r="I90" s="43"/>
      <c r="J90" s="38"/>
    </row>
    <row r="91" spans="1:12" ht="43.5" customHeight="1" x14ac:dyDescent="0.25">
      <c r="A91" s="79" t="s">
        <v>20</v>
      </c>
      <c r="B91" s="79" t="s">
        <v>44</v>
      </c>
      <c r="C91" s="79" t="s">
        <v>13</v>
      </c>
      <c r="D91" s="8" t="s">
        <v>100</v>
      </c>
      <c r="E91" s="30">
        <f t="shared" si="1"/>
        <v>9500</v>
      </c>
      <c r="F91" s="30">
        <f>10000-500</f>
        <v>9500</v>
      </c>
      <c r="G91" s="20"/>
      <c r="I91" s="43"/>
      <c r="J91" s="38"/>
    </row>
    <row r="92" spans="1:12" ht="33.75" customHeight="1" x14ac:dyDescent="0.25">
      <c r="A92" s="79" t="s">
        <v>20</v>
      </c>
      <c r="B92" s="79" t="s">
        <v>44</v>
      </c>
      <c r="C92" s="79" t="s">
        <v>13</v>
      </c>
      <c r="D92" s="78" t="s">
        <v>90</v>
      </c>
      <c r="E92" s="30">
        <f t="shared" si="1"/>
        <v>320.3</v>
      </c>
      <c r="F92" s="30">
        <f>320+0.3</f>
        <v>320.3</v>
      </c>
      <c r="G92" s="20"/>
      <c r="I92" s="43"/>
      <c r="J92" s="38"/>
    </row>
    <row r="93" spans="1:12" ht="24.75" customHeight="1" x14ac:dyDescent="0.25">
      <c r="A93" s="24" t="s">
        <v>79</v>
      </c>
      <c r="B93" s="24"/>
      <c r="C93" s="24"/>
      <c r="D93" s="29" t="s">
        <v>80</v>
      </c>
      <c r="E93" s="20">
        <f>F93+G93</f>
        <v>18217.8</v>
      </c>
      <c r="F93" s="20">
        <f>F94+F97+F95+F96</f>
        <v>18217.8</v>
      </c>
      <c r="G93" s="20"/>
      <c r="I93" s="43"/>
      <c r="J93" s="38"/>
    </row>
    <row r="94" spans="1:12" ht="37.5" customHeight="1" x14ac:dyDescent="0.25">
      <c r="A94" s="74" t="s">
        <v>79</v>
      </c>
      <c r="B94" s="74" t="s">
        <v>81</v>
      </c>
      <c r="C94" s="74" t="s">
        <v>13</v>
      </c>
      <c r="D94" s="8" t="s">
        <v>101</v>
      </c>
      <c r="E94" s="30">
        <f t="shared" ref="E94:E97" si="6">F94+G94</f>
        <v>1600</v>
      </c>
      <c r="F94" s="30">
        <f>2553-953</f>
        <v>1600</v>
      </c>
      <c r="G94" s="20"/>
      <c r="H94" s="21"/>
      <c r="I94" s="43"/>
      <c r="J94" s="38"/>
    </row>
    <row r="95" spans="1:12" ht="49.5" customHeight="1" x14ac:dyDescent="0.25">
      <c r="A95" s="74" t="s">
        <v>79</v>
      </c>
      <c r="B95" s="74" t="s">
        <v>81</v>
      </c>
      <c r="C95" s="74" t="s">
        <v>13</v>
      </c>
      <c r="D95" s="70" t="s">
        <v>127</v>
      </c>
      <c r="E95" s="30">
        <f t="shared" si="6"/>
        <v>10520</v>
      </c>
      <c r="F95" s="30">
        <f>10000-1500+2020</f>
        <v>10520</v>
      </c>
      <c r="G95" s="20"/>
      <c r="H95" s="21"/>
      <c r="I95" s="43"/>
      <c r="J95" s="38"/>
    </row>
    <row r="96" spans="1:12" ht="38.25" customHeight="1" x14ac:dyDescent="0.25">
      <c r="A96" s="74" t="s">
        <v>79</v>
      </c>
      <c r="B96" s="74" t="s">
        <v>81</v>
      </c>
      <c r="C96" s="74" t="s">
        <v>13</v>
      </c>
      <c r="D96" s="70" t="s">
        <v>153</v>
      </c>
      <c r="E96" s="30">
        <f t="shared" si="6"/>
        <v>5016.3999999999996</v>
      </c>
      <c r="F96" s="30">
        <v>5016.3999999999996</v>
      </c>
      <c r="G96" s="20"/>
      <c r="H96" s="21"/>
      <c r="I96" s="43"/>
      <c r="J96" s="38"/>
    </row>
    <row r="97" spans="1:10" ht="29.25" customHeight="1" x14ac:dyDescent="0.25">
      <c r="A97" s="74" t="s">
        <v>79</v>
      </c>
      <c r="B97" s="74" t="s">
        <v>81</v>
      </c>
      <c r="C97" s="74" t="s">
        <v>13</v>
      </c>
      <c r="D97" s="78" t="s">
        <v>90</v>
      </c>
      <c r="E97" s="30">
        <f t="shared" si="6"/>
        <v>1081.4000000000001</v>
      </c>
      <c r="F97" s="30">
        <v>1081.4000000000001</v>
      </c>
      <c r="G97" s="20"/>
      <c r="H97" s="21"/>
      <c r="I97" s="43"/>
      <c r="J97" s="38"/>
    </row>
    <row r="98" spans="1:10" ht="28.5" customHeight="1" x14ac:dyDescent="0.25">
      <c r="A98" s="27" t="s">
        <v>39</v>
      </c>
      <c r="B98" s="45"/>
      <c r="C98" s="79"/>
      <c r="D98" s="46" t="s">
        <v>40</v>
      </c>
      <c r="E98" s="20">
        <f t="shared" si="1"/>
        <v>14781.499999999996</v>
      </c>
      <c r="F98" s="20">
        <f>SUM(F99:F100)</f>
        <v>1034.8</v>
      </c>
      <c r="G98" s="20">
        <f>SUM(G99:G100)</f>
        <v>13746.699999999997</v>
      </c>
      <c r="I98" s="38"/>
      <c r="J98" s="38"/>
    </row>
    <row r="99" spans="1:10" ht="33" customHeight="1" x14ac:dyDescent="0.25">
      <c r="A99" s="85" t="s">
        <v>39</v>
      </c>
      <c r="B99" s="79" t="s">
        <v>52</v>
      </c>
      <c r="C99" s="85" t="s">
        <v>13</v>
      </c>
      <c r="D99" s="88" t="s">
        <v>114</v>
      </c>
      <c r="E99" s="30">
        <f t="shared" si="1"/>
        <v>11342.699999999997</v>
      </c>
      <c r="F99" s="30">
        <f>4395.3-1087-2514.3</f>
        <v>794</v>
      </c>
      <c r="G99" s="30">
        <f>33404+10548.7-33404</f>
        <v>10548.699999999997</v>
      </c>
      <c r="I99" s="47"/>
      <c r="J99" s="47"/>
    </row>
    <row r="100" spans="1:10" ht="28.5" customHeight="1" x14ac:dyDescent="0.25">
      <c r="A100" s="85"/>
      <c r="B100" s="79" t="s">
        <v>116</v>
      </c>
      <c r="C100" s="85"/>
      <c r="D100" s="88"/>
      <c r="E100" s="30">
        <f t="shared" ref="E100" si="7">F100+G100</f>
        <v>3438.8</v>
      </c>
      <c r="F100" s="30">
        <v>240.8</v>
      </c>
      <c r="G100" s="30">
        <f>2116.6+1081.4</f>
        <v>3198</v>
      </c>
      <c r="I100" s="47"/>
      <c r="J100" s="47"/>
    </row>
    <row r="101" spans="1:10" ht="24" customHeight="1" x14ac:dyDescent="0.25">
      <c r="A101" s="62" t="s">
        <v>118</v>
      </c>
      <c r="B101" s="63"/>
      <c r="C101" s="63"/>
      <c r="D101" s="64" t="s">
        <v>119</v>
      </c>
      <c r="E101" s="20">
        <f>F101+G101</f>
        <v>57086.2</v>
      </c>
      <c r="F101" s="20">
        <f>F102</f>
        <v>57086.2</v>
      </c>
      <c r="G101" s="20"/>
      <c r="I101" s="47"/>
      <c r="J101" s="47"/>
    </row>
    <row r="102" spans="1:10" ht="24" customHeight="1" x14ac:dyDescent="0.25">
      <c r="A102" s="62" t="s">
        <v>120</v>
      </c>
      <c r="B102" s="63"/>
      <c r="C102" s="63"/>
      <c r="D102" s="64" t="s">
        <v>121</v>
      </c>
      <c r="E102" s="20">
        <f>F102+G102</f>
        <v>57086.2</v>
      </c>
      <c r="F102" s="20">
        <f>F103</f>
        <v>57086.2</v>
      </c>
      <c r="G102" s="20"/>
      <c r="I102" s="47"/>
      <c r="J102" s="47"/>
    </row>
    <row r="103" spans="1:10" ht="44.25" customHeight="1" x14ac:dyDescent="0.25">
      <c r="A103" s="67" t="s">
        <v>120</v>
      </c>
      <c r="B103" s="67" t="s">
        <v>122</v>
      </c>
      <c r="C103" s="67" t="s">
        <v>13</v>
      </c>
      <c r="D103" s="72" t="s">
        <v>141</v>
      </c>
      <c r="E103" s="30">
        <f>F103+G103</f>
        <v>57086.2</v>
      </c>
      <c r="F103" s="30">
        <f>1644.8+519.4-78+55000</f>
        <v>57086.2</v>
      </c>
      <c r="G103" s="30"/>
      <c r="I103" s="47"/>
      <c r="J103" s="47"/>
    </row>
    <row r="104" spans="1:10" ht="38.25" customHeight="1" x14ac:dyDescent="0.25">
      <c r="A104" s="84" t="s">
        <v>28</v>
      </c>
      <c r="B104" s="84"/>
      <c r="C104" s="84"/>
      <c r="D104" s="84"/>
      <c r="E104" s="20">
        <f t="shared" si="1"/>
        <v>6666.7999999999993</v>
      </c>
      <c r="F104" s="20">
        <f>F105+F111</f>
        <v>5376.7999999999993</v>
      </c>
      <c r="G104" s="20">
        <f>G105+G111</f>
        <v>1290</v>
      </c>
      <c r="I104" s="48"/>
      <c r="J104" s="48"/>
    </row>
    <row r="105" spans="1:10" ht="23.25" customHeight="1" x14ac:dyDescent="0.25">
      <c r="A105" s="27" t="s">
        <v>14</v>
      </c>
      <c r="B105" s="74"/>
      <c r="C105" s="74"/>
      <c r="D105" s="77" t="s">
        <v>15</v>
      </c>
      <c r="E105" s="20">
        <f t="shared" si="1"/>
        <v>5271.4</v>
      </c>
      <c r="F105" s="20">
        <f>F106+F109</f>
        <v>5271.4</v>
      </c>
      <c r="G105" s="20"/>
      <c r="I105" s="38"/>
      <c r="J105" s="38"/>
    </row>
    <row r="106" spans="1:10" ht="23.25" customHeight="1" x14ac:dyDescent="0.25">
      <c r="A106" s="24" t="s">
        <v>29</v>
      </c>
      <c r="B106" s="19"/>
      <c r="C106" s="19"/>
      <c r="D106" s="33" t="s">
        <v>30</v>
      </c>
      <c r="E106" s="20">
        <f t="shared" si="1"/>
        <v>2733</v>
      </c>
      <c r="F106" s="20">
        <f>F107+F108</f>
        <v>2733</v>
      </c>
      <c r="G106" s="20"/>
      <c r="I106" s="38"/>
      <c r="J106" s="38"/>
    </row>
    <row r="107" spans="1:10" ht="38.25" customHeight="1" x14ac:dyDescent="0.25">
      <c r="A107" s="74" t="s">
        <v>29</v>
      </c>
      <c r="B107" s="79" t="s">
        <v>47</v>
      </c>
      <c r="C107" s="74">
        <v>200</v>
      </c>
      <c r="D107" s="8" t="s">
        <v>48</v>
      </c>
      <c r="E107" s="30">
        <f t="shared" si="1"/>
        <v>2647</v>
      </c>
      <c r="F107" s="40">
        <v>2647</v>
      </c>
      <c r="G107" s="20"/>
      <c r="I107" s="47"/>
      <c r="J107" s="47"/>
    </row>
    <row r="108" spans="1:10" ht="57" customHeight="1" x14ac:dyDescent="0.25">
      <c r="A108" s="74" t="s">
        <v>29</v>
      </c>
      <c r="B108" s="79" t="s">
        <v>31</v>
      </c>
      <c r="C108" s="74">
        <v>200</v>
      </c>
      <c r="D108" s="8" t="s">
        <v>32</v>
      </c>
      <c r="E108" s="30">
        <f t="shared" si="1"/>
        <v>86</v>
      </c>
      <c r="F108" s="40">
        <v>86</v>
      </c>
      <c r="G108" s="30"/>
      <c r="I108" s="38"/>
      <c r="J108" s="38"/>
    </row>
    <row r="109" spans="1:10" ht="24.75" customHeight="1" x14ac:dyDescent="0.25">
      <c r="A109" s="27" t="s">
        <v>16</v>
      </c>
      <c r="B109" s="27"/>
      <c r="C109" s="27"/>
      <c r="D109" s="77" t="s">
        <v>17</v>
      </c>
      <c r="E109" s="20">
        <f t="shared" si="1"/>
        <v>2538.4</v>
      </c>
      <c r="F109" s="20">
        <f>F110</f>
        <v>2538.4</v>
      </c>
      <c r="G109" s="20"/>
      <c r="I109" s="38"/>
      <c r="J109" s="38"/>
    </row>
    <row r="110" spans="1:10" ht="49.5" customHeight="1" x14ac:dyDescent="0.25">
      <c r="A110" s="79" t="s">
        <v>16</v>
      </c>
      <c r="B110" s="81" t="s">
        <v>49</v>
      </c>
      <c r="C110" s="79" t="s">
        <v>12</v>
      </c>
      <c r="D110" s="8" t="s">
        <v>50</v>
      </c>
      <c r="E110" s="30">
        <f t="shared" si="1"/>
        <v>2538.4</v>
      </c>
      <c r="F110" s="30">
        <f>4914.5-2376.1</f>
        <v>2538.4</v>
      </c>
      <c r="G110" s="30"/>
      <c r="I110" s="38"/>
      <c r="J110" s="38"/>
    </row>
    <row r="111" spans="1:10" ht="28.5" customHeight="1" x14ac:dyDescent="0.25">
      <c r="A111" s="24" t="s">
        <v>23</v>
      </c>
      <c r="B111" s="31"/>
      <c r="C111" s="32"/>
      <c r="D111" s="33" t="s">
        <v>24</v>
      </c>
      <c r="E111" s="20">
        <f t="shared" si="1"/>
        <v>1395.4</v>
      </c>
      <c r="F111" s="20">
        <f>F112</f>
        <v>105.4</v>
      </c>
      <c r="G111" s="20">
        <f>G112</f>
        <v>1290</v>
      </c>
      <c r="I111" s="38"/>
      <c r="J111" s="38"/>
    </row>
    <row r="112" spans="1:10" ht="28.5" customHeight="1" x14ac:dyDescent="0.25">
      <c r="A112" s="24" t="s">
        <v>25</v>
      </c>
      <c r="B112" s="31"/>
      <c r="C112" s="32"/>
      <c r="D112" s="28" t="s">
        <v>26</v>
      </c>
      <c r="E112" s="20">
        <f t="shared" si="1"/>
        <v>1395.4</v>
      </c>
      <c r="F112" s="20">
        <f>SUM(F113:F114)</f>
        <v>105.4</v>
      </c>
      <c r="G112" s="20">
        <f>SUM(G113:G114)</f>
        <v>1290</v>
      </c>
      <c r="I112" s="38"/>
      <c r="J112" s="38"/>
    </row>
    <row r="113" spans="1:10" ht="29.25" customHeight="1" x14ac:dyDescent="0.25">
      <c r="A113" s="89" t="s">
        <v>25</v>
      </c>
      <c r="B113" s="74" t="s">
        <v>60</v>
      </c>
      <c r="C113" s="89" t="s">
        <v>13</v>
      </c>
      <c r="D113" s="86" t="s">
        <v>27</v>
      </c>
      <c r="E113" s="30">
        <f t="shared" si="1"/>
        <v>105.4</v>
      </c>
      <c r="F113" s="30">
        <v>105.4</v>
      </c>
      <c r="G113" s="20"/>
      <c r="I113" s="38"/>
      <c r="J113" s="38"/>
    </row>
    <row r="114" spans="1:10" ht="28.5" customHeight="1" x14ac:dyDescent="0.25">
      <c r="A114" s="89"/>
      <c r="B114" s="74" t="s">
        <v>41</v>
      </c>
      <c r="C114" s="89"/>
      <c r="D114" s="86"/>
      <c r="E114" s="30">
        <f>G114</f>
        <v>1290</v>
      </c>
      <c r="F114" s="30"/>
      <c r="G114" s="30">
        <f>949+341</f>
        <v>1290</v>
      </c>
      <c r="I114" s="38"/>
      <c r="J114" s="38"/>
    </row>
    <row r="115" spans="1:10" ht="45.75" customHeight="1" x14ac:dyDescent="0.25">
      <c r="A115" s="84" t="s">
        <v>46</v>
      </c>
      <c r="B115" s="84"/>
      <c r="C115" s="84"/>
      <c r="D115" s="84"/>
      <c r="E115" s="20">
        <f t="shared" ref="E115:E121" si="8">F115+G115</f>
        <v>115149</v>
      </c>
      <c r="F115" s="20">
        <f>F116</f>
        <v>2062.4</v>
      </c>
      <c r="G115" s="20">
        <f>G116</f>
        <v>113086.6</v>
      </c>
      <c r="I115" s="38"/>
      <c r="J115" s="38"/>
    </row>
    <row r="116" spans="1:10" ht="30.75" customHeight="1" x14ac:dyDescent="0.25">
      <c r="A116" s="24" t="s">
        <v>23</v>
      </c>
      <c r="B116" s="31"/>
      <c r="C116" s="32"/>
      <c r="D116" s="33" t="s">
        <v>24</v>
      </c>
      <c r="E116" s="20">
        <f t="shared" si="8"/>
        <v>115149</v>
      </c>
      <c r="F116" s="20">
        <f>F117</f>
        <v>2062.4</v>
      </c>
      <c r="G116" s="20">
        <f>G117</f>
        <v>113086.6</v>
      </c>
      <c r="I116" s="38"/>
      <c r="J116" s="38"/>
    </row>
    <row r="117" spans="1:10" ht="30.75" customHeight="1" x14ac:dyDescent="0.25">
      <c r="A117" s="27" t="s">
        <v>25</v>
      </c>
      <c r="B117" s="49"/>
      <c r="C117" s="49"/>
      <c r="D117" s="50" t="s">
        <v>26</v>
      </c>
      <c r="E117" s="20">
        <f t="shared" si="8"/>
        <v>115149</v>
      </c>
      <c r="F117" s="20">
        <f>F118+F119+F120</f>
        <v>2062.4</v>
      </c>
      <c r="G117" s="20">
        <f>G118+G119+G120</f>
        <v>113086.6</v>
      </c>
      <c r="I117" s="38"/>
      <c r="J117" s="38"/>
    </row>
    <row r="118" spans="1:10" s="51" customFormat="1" ht="56.25" customHeight="1" x14ac:dyDescent="0.25">
      <c r="A118" s="79" t="s">
        <v>25</v>
      </c>
      <c r="B118" s="79" t="s">
        <v>38</v>
      </c>
      <c r="C118" s="79" t="s">
        <v>12</v>
      </c>
      <c r="D118" s="73" t="s">
        <v>34</v>
      </c>
      <c r="E118" s="30">
        <f t="shared" si="8"/>
        <v>94525.2</v>
      </c>
      <c r="F118" s="30"/>
      <c r="G118" s="40">
        <f>73848.1+34751.9+12962.9-27037.7</f>
        <v>94525.2</v>
      </c>
      <c r="I118" s="38"/>
      <c r="J118" s="38"/>
    </row>
    <row r="119" spans="1:10" ht="28.5" customHeight="1" x14ac:dyDescent="0.25">
      <c r="A119" s="85" t="s">
        <v>25</v>
      </c>
      <c r="B119" s="79" t="s">
        <v>54</v>
      </c>
      <c r="C119" s="85" t="s">
        <v>12</v>
      </c>
      <c r="D119" s="86" t="s">
        <v>57</v>
      </c>
      <c r="E119" s="30">
        <f t="shared" si="8"/>
        <v>2062.4</v>
      </c>
      <c r="F119" s="40">
        <f>781.7+1280.7</f>
        <v>2062.4</v>
      </c>
      <c r="G119" s="30"/>
      <c r="I119" s="38"/>
      <c r="J119" s="38"/>
    </row>
    <row r="120" spans="1:10" ht="28.5" customHeight="1" x14ac:dyDescent="0.25">
      <c r="A120" s="85"/>
      <c r="B120" s="79" t="s">
        <v>53</v>
      </c>
      <c r="C120" s="85"/>
      <c r="D120" s="86"/>
      <c r="E120" s="30">
        <f t="shared" si="8"/>
        <v>18561.400000000001</v>
      </c>
      <c r="F120" s="40"/>
      <c r="G120" s="30">
        <f>14531.4-7265.7+11295.7</f>
        <v>18561.400000000001</v>
      </c>
      <c r="I120" s="38"/>
      <c r="J120" s="38"/>
    </row>
    <row r="121" spans="1:10" s="1" customFormat="1" ht="19.5" customHeight="1" x14ac:dyDescent="0.25">
      <c r="A121" s="87" t="s">
        <v>33</v>
      </c>
      <c r="B121" s="87"/>
      <c r="C121" s="87"/>
      <c r="D121" s="80"/>
      <c r="E121" s="20">
        <f t="shared" si="8"/>
        <v>1903805.3670000001</v>
      </c>
      <c r="F121" s="20">
        <f>SUM(F16+F104+F115)</f>
        <v>914056.76700000011</v>
      </c>
      <c r="G121" s="20">
        <f>SUM(G16+G104+G115)</f>
        <v>989748.59999999986</v>
      </c>
    </row>
    <row r="122" spans="1:10" s="1" customFormat="1" ht="16.5" x14ac:dyDescent="0.25">
      <c r="A122" s="52"/>
      <c r="B122" s="52"/>
      <c r="C122" s="52"/>
      <c r="D122" s="52"/>
      <c r="E122" s="53"/>
      <c r="F122" s="53"/>
      <c r="G122" s="53"/>
    </row>
    <row r="123" spans="1:10" x14ac:dyDescent="0.25">
      <c r="F123" s="56"/>
      <c r="G123" s="57"/>
    </row>
    <row r="124" spans="1:10" x14ac:dyDescent="0.25">
      <c r="F124" s="58"/>
    </row>
  </sheetData>
  <mergeCells count="40">
    <mergeCell ref="D4:G4"/>
    <mergeCell ref="D66:D67"/>
    <mergeCell ref="D68:D69"/>
    <mergeCell ref="A66:A67"/>
    <mergeCell ref="A68:A69"/>
    <mergeCell ref="C66:C67"/>
    <mergeCell ref="C68:C69"/>
    <mergeCell ref="A10:G10"/>
    <mergeCell ref="D5:G5"/>
    <mergeCell ref="A6:G6"/>
    <mergeCell ref="A7:G7"/>
    <mergeCell ref="A8:G8"/>
    <mergeCell ref="A9:G9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6:D16"/>
    <mergeCell ref="A17:D17"/>
    <mergeCell ref="A49:D49"/>
    <mergeCell ref="A52:A55"/>
    <mergeCell ref="C52:C55"/>
    <mergeCell ref="D52:D55"/>
    <mergeCell ref="A99:A100"/>
    <mergeCell ref="C99:C100"/>
    <mergeCell ref="D99:D100"/>
    <mergeCell ref="A104:D104"/>
    <mergeCell ref="A113:A114"/>
    <mergeCell ref="C113:C114"/>
    <mergeCell ref="D113:D114"/>
    <mergeCell ref="A115:D115"/>
    <mergeCell ref="A119:A120"/>
    <mergeCell ref="C119:C120"/>
    <mergeCell ref="D119:D120"/>
    <mergeCell ref="A121:C121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2024-05-28T07:59:35Z</cp:lastPrinted>
  <dcterms:created xsi:type="dcterms:W3CDTF">2017-11-08T08:25:33Z</dcterms:created>
  <dcterms:modified xsi:type="dcterms:W3CDTF">2024-05-28T07:59:42Z</dcterms:modified>
</cp:coreProperties>
</file>