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Пользователь\Desktop\45 заседание 31.10.2025\445 О внесении изменений в бюджет 2025\"/>
    </mc:Choice>
  </mc:AlternateContent>
  <xr:revisionPtr revIDLastSave="0" documentId="13_ncr:1_{9488DD7B-4223-46F5-95A6-CC1DBB46364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приложение " sheetId="8" r:id="rId1"/>
  </sheets>
  <definedNames>
    <definedName name="_xlnm._FilterDatabase" localSheetId="0" hidden="1">'приложение '!$A$15:$IU$15</definedName>
    <definedName name="_xlnm.Print_Titles" localSheetId="0">'приложение '!$15:$15</definedName>
    <definedName name="_xlnm.Print_Area" localSheetId="0">'приложение '!$B$1:$K$83</definedName>
  </definedName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40" i="8" l="1"/>
  <c r="F41" i="8"/>
  <c r="F40" i="8" l="1"/>
  <c r="H64" i="8" l="1"/>
  <c r="G64" i="8"/>
  <c r="F67" i="8"/>
  <c r="F23" i="8" l="1"/>
  <c r="G43" i="8"/>
  <c r="G52" i="8"/>
  <c r="G51" i="8"/>
  <c r="G36" i="8" l="1"/>
  <c r="G35" i="8" s="1"/>
  <c r="F35" i="8" s="1"/>
  <c r="F37" i="8"/>
  <c r="F36" i="8" l="1"/>
  <c r="G57" i="8"/>
  <c r="F55" i="8"/>
  <c r="G54" i="8"/>
  <c r="F54" i="8" s="1"/>
  <c r="H49" i="8"/>
  <c r="G49" i="8"/>
  <c r="F52" i="8"/>
  <c r="F51" i="8"/>
  <c r="G48" i="8"/>
  <c r="G47" i="8"/>
  <c r="G44" i="8"/>
  <c r="F34" i="8"/>
  <c r="G33" i="8"/>
  <c r="G32" i="8" s="1"/>
  <c r="G31" i="8"/>
  <c r="F28" i="8"/>
  <c r="G25" i="8"/>
  <c r="G24" i="8"/>
  <c r="G20" i="8"/>
  <c r="G22" i="8" l="1"/>
  <c r="H22" i="8"/>
  <c r="H21" i="8" s="1"/>
  <c r="H17" i="8" s="1"/>
  <c r="F26" i="8"/>
  <c r="F27" i="8"/>
  <c r="G61" i="8"/>
  <c r="G59" i="8" s="1"/>
  <c r="I61" i="8" l="1"/>
  <c r="J59" i="8" l="1"/>
  <c r="J58" i="8" s="1"/>
  <c r="J46" i="8"/>
  <c r="G46" i="8"/>
  <c r="F48" i="8"/>
  <c r="K49" i="8" l="1"/>
  <c r="K45" i="8" s="1"/>
  <c r="J49" i="8"/>
  <c r="H45" i="8"/>
  <c r="I50" i="8"/>
  <c r="K60" i="8"/>
  <c r="K59" i="8" s="1"/>
  <c r="K58" i="8" s="1"/>
  <c r="H60" i="8"/>
  <c r="H59" i="8" s="1"/>
  <c r="F49" i="8" l="1"/>
  <c r="I49" i="8"/>
  <c r="F50" i="8"/>
  <c r="F65" i="8" l="1"/>
  <c r="F66" i="8"/>
  <c r="F60" i="8"/>
  <c r="F62" i="8"/>
  <c r="F63" i="8"/>
  <c r="F61" i="8" l="1"/>
  <c r="K38" i="8"/>
  <c r="K16" i="8" s="1"/>
  <c r="I60" i="8"/>
  <c r="H58" i="8" l="1"/>
  <c r="H38" i="8" s="1"/>
  <c r="H16" i="8" s="1"/>
  <c r="I59" i="8"/>
  <c r="I58" i="8"/>
  <c r="J43" i="8" l="1"/>
  <c r="J24" i="8" l="1"/>
  <c r="I44" i="8" l="1"/>
  <c r="J42" i="8"/>
  <c r="J39" i="8" s="1"/>
  <c r="F57" i="8"/>
  <c r="G56" i="8"/>
  <c r="G53" i="8" s="1"/>
  <c r="F56" i="8" l="1"/>
  <c r="J45" i="8"/>
  <c r="J38" i="8" s="1"/>
  <c r="I38" i="8" s="1"/>
  <c r="F59" i="8"/>
  <c r="F53" i="8"/>
  <c r="I46" i="8"/>
  <c r="I39" i="8"/>
  <c r="I42" i="8"/>
  <c r="I45" i="8" l="1"/>
  <c r="F25" i="8"/>
  <c r="I24" i="8"/>
  <c r="J23" i="8"/>
  <c r="I23" i="8" s="1"/>
  <c r="F33" i="8"/>
  <c r="J33" i="8"/>
  <c r="J32" i="8" s="1"/>
  <c r="G30" i="8"/>
  <c r="F24" i="8" l="1"/>
  <c r="G21" i="8"/>
  <c r="J22" i="8"/>
  <c r="J21" i="8" s="1"/>
  <c r="F21" i="8" l="1"/>
  <c r="F22" i="8"/>
  <c r="I21" i="8"/>
  <c r="I22" i="8"/>
  <c r="F32" i="8"/>
  <c r="I47" i="8"/>
  <c r="G45" i="8"/>
  <c r="F47" i="8"/>
  <c r="F46" i="8" l="1"/>
  <c r="I82" i="8" l="1"/>
  <c r="I81" i="8"/>
  <c r="I80" i="8"/>
  <c r="F80" i="8"/>
  <c r="J79" i="8"/>
  <c r="J78" i="8" s="1"/>
  <c r="I76" i="8"/>
  <c r="F76" i="8"/>
  <c r="I75" i="8"/>
  <c r="F75" i="8"/>
  <c r="J74" i="8"/>
  <c r="G74" i="8"/>
  <c r="G73" i="8" s="1"/>
  <c r="I72" i="8"/>
  <c r="F72" i="8"/>
  <c r="I71" i="8"/>
  <c r="F71" i="8"/>
  <c r="J70" i="8"/>
  <c r="G70" i="8"/>
  <c r="G58" i="8"/>
  <c r="F44" i="8"/>
  <c r="I43" i="8"/>
  <c r="F43" i="8"/>
  <c r="G42" i="8"/>
  <c r="G39" i="8" s="1"/>
  <c r="G38" i="8" s="1"/>
  <c r="I33" i="8"/>
  <c r="J29" i="8"/>
  <c r="J17" i="8" s="1"/>
  <c r="F30" i="8"/>
  <c r="F20" i="8"/>
  <c r="G19" i="8"/>
  <c r="F19" i="8" s="1"/>
  <c r="I70" i="8" l="1"/>
  <c r="J69" i="8"/>
  <c r="I69" i="8" s="1"/>
  <c r="F70" i="8"/>
  <c r="G69" i="8"/>
  <c r="F69" i="8" s="1"/>
  <c r="F64" i="8"/>
  <c r="K79" i="8"/>
  <c r="I79" i="8" s="1"/>
  <c r="G18" i="8"/>
  <c r="H79" i="8"/>
  <c r="H78" i="8" s="1"/>
  <c r="H77" i="8" s="1"/>
  <c r="F31" i="8"/>
  <c r="K74" i="8"/>
  <c r="K73" i="8" s="1"/>
  <c r="K68" i="8" s="1"/>
  <c r="I32" i="8"/>
  <c r="F42" i="8"/>
  <c r="F45" i="8"/>
  <c r="F58" i="8"/>
  <c r="I29" i="8"/>
  <c r="F39" i="8"/>
  <c r="J73" i="8"/>
  <c r="H74" i="8"/>
  <c r="H73" i="8" s="1"/>
  <c r="H68" i="8" s="1"/>
  <c r="G29" i="8"/>
  <c r="F29" i="8" s="1"/>
  <c r="G17" i="8" l="1"/>
  <c r="G16" i="8" s="1"/>
  <c r="F38" i="8"/>
  <c r="K78" i="8"/>
  <c r="K77" i="8" s="1"/>
  <c r="I77" i="8" s="1"/>
  <c r="F74" i="8"/>
  <c r="F79" i="8"/>
  <c r="H83" i="8"/>
  <c r="F18" i="8"/>
  <c r="G68" i="8"/>
  <c r="F68" i="8" s="1"/>
  <c r="I74" i="8"/>
  <c r="F73" i="8"/>
  <c r="F78" i="8"/>
  <c r="F77" i="8"/>
  <c r="I73" i="8"/>
  <c r="J68" i="8"/>
  <c r="I68" i="8" s="1"/>
  <c r="I17" i="8"/>
  <c r="I78" i="8" l="1"/>
  <c r="K83" i="8"/>
  <c r="G83" i="8"/>
  <c r="J16" i="8"/>
  <c r="I16" i="8" s="1"/>
  <c r="F17" i="8"/>
  <c r="J83" i="8" l="1"/>
  <c r="I83" i="8" s="1"/>
  <c r="F83" i="8"/>
  <c r="F16" i="8"/>
</calcChain>
</file>

<file path=xl/sharedStrings.xml><?xml version="1.0" encoding="utf-8"?>
<sst xmlns="http://schemas.openxmlformats.org/spreadsheetml/2006/main" count="196" uniqueCount="120">
  <si>
    <t>Расходы</t>
  </si>
  <si>
    <t>тыс. рублей</t>
  </si>
  <si>
    <t>Бюджетная классификация</t>
  </si>
  <si>
    <t>в том числе:</t>
  </si>
  <si>
    <t>целевая статья</t>
  </si>
  <si>
    <t>вид расхо-дов</t>
  </si>
  <si>
    <t>средства местного бюджета</t>
  </si>
  <si>
    <t>софинанси- рование из федераль- ного и областного бюджетов</t>
  </si>
  <si>
    <t>0400</t>
  </si>
  <si>
    <t>Национальная экономика</t>
  </si>
  <si>
    <t>0409</t>
  </si>
  <si>
    <t>Дорожное хозяйство  (дорожные фонды)</t>
  </si>
  <si>
    <t>400</t>
  </si>
  <si>
    <t>200</t>
  </si>
  <si>
    <t>0500</t>
  </si>
  <si>
    <t>Жилищно-коммунальное хозяйство</t>
  </si>
  <si>
    <t>0503</t>
  </si>
  <si>
    <t>Благоустройство</t>
  </si>
  <si>
    <t>0700</t>
  </si>
  <si>
    <t>Образование</t>
  </si>
  <si>
    <t>1000</t>
  </si>
  <si>
    <t>Социальная политика</t>
  </si>
  <si>
    <t>1004</t>
  </si>
  <si>
    <t>Охрана семьи и детства</t>
  </si>
  <si>
    <t>Капитальный ремонт помещений, закрепленных за детьми-сиротами и детьми, оставшимися без попечения родителей</t>
  </si>
  <si>
    <t xml:space="preserve">  II.  МКУ "Управление жизнеобеспечением и развитием  Старооскольского городского округа"</t>
  </si>
  <si>
    <t>0501</t>
  </si>
  <si>
    <t>Жилищное хозяйство</t>
  </si>
  <si>
    <t>Оснащение муниципальных жилых помещений индивидуальными приборами учета потребления коммунальных ресурсов</t>
  </si>
  <si>
    <t>Всего</t>
  </si>
  <si>
    <t>Капитальный ремонт и ремонт автомобильных дорог общего пользования населенных пунктов</t>
  </si>
  <si>
    <t>0800</t>
  </si>
  <si>
    <t>Культура, кинематография</t>
  </si>
  <si>
    <t>раз- дел, под- раз- дел</t>
  </si>
  <si>
    <t xml:space="preserve">на капитальные вложения и проведение капитальных ремонтов </t>
  </si>
  <si>
    <t xml:space="preserve">  III.  Департамент имущественных и земельных отношений администрации Старооскольского городского округа</t>
  </si>
  <si>
    <t>Капитальный ремонт жилых помещений, находящихся в муниципальной собственности</t>
  </si>
  <si>
    <t>Наименование отрасли и объекта</t>
  </si>
  <si>
    <t>по объектам жизнеобеспечения и социально-культурного назначения</t>
  </si>
  <si>
    <t xml:space="preserve">  I. МКУ "Управление капитального строительства"</t>
  </si>
  <si>
    <t xml:space="preserve">Другие вопросы в области культуры, кинематографии </t>
  </si>
  <si>
    <t>0804</t>
  </si>
  <si>
    <t xml:space="preserve"> Капитальный ремонт и ремонт</t>
  </si>
  <si>
    <t>Строительство (реконструкция)</t>
  </si>
  <si>
    <t xml:space="preserve">2026 год всего расходов  </t>
  </si>
  <si>
    <t>Обеспечение жильем семей, имеющих детей инвалидов, нуждающихся в улучшении жилищных условий</t>
  </si>
  <si>
    <t>Капитальный ремонт объектов культурного наследия</t>
  </si>
  <si>
    <t>0502</t>
  </si>
  <si>
    <t>Коммунальное хозяйство</t>
  </si>
  <si>
    <t>0300</t>
  </si>
  <si>
    <t>0314</t>
  </si>
  <si>
    <t>Строительство гаражных боксов для специализированной пожарно- спасательной техники МКУ "Управление по делам ГО и ЧС городского округа", Белгородская область, г. Старый Оскол, мкр. Рудничный, д.23.</t>
  </si>
  <si>
    <t>Национальная безопасность и правоохранительная деятельность</t>
  </si>
  <si>
    <t>Другие вопросы в области национальной безопасности и правоохранительной деятельности</t>
  </si>
  <si>
    <t>0130144100</t>
  </si>
  <si>
    <t>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</si>
  <si>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Старооскольского городского округа на плановый период 2026 и 2027 годов</t>
  </si>
  <si>
    <t xml:space="preserve">2027 год всего расходов  </t>
  </si>
  <si>
    <t>Капитальный ремонт сетей водоснабжения, водоотведения и ливневой канализации Старооскольского городского округа</t>
  </si>
  <si>
    <t>1240124200</t>
  </si>
  <si>
    <t xml:space="preserve">Строительство сетей водоснабжения и водоотведения </t>
  </si>
  <si>
    <t>Устройство детских игровых и спортивных площадок</t>
  </si>
  <si>
    <t>1330144100</t>
  </si>
  <si>
    <t>Устройство полос накопления и переходно-скоростных полос для безопасного движения транспорта на проспекте им. А. Угарова (магистраль 1-1) в районе пересечения с ул. Николаевской в г. Старый Оскол   (светофорный объект на пересечении проспекта А. Угарова и улицы Николаевская)</t>
  </si>
  <si>
    <t>Строительство (реконструкция)  мостов и путепроводов</t>
  </si>
  <si>
    <t>0709</t>
  </si>
  <si>
    <t>Другие вопросы в области образования</t>
  </si>
  <si>
    <t>Капитальный ремонт детских оздоровительных лагерей</t>
  </si>
  <si>
    <t>0801</t>
  </si>
  <si>
    <t>Культура</t>
  </si>
  <si>
    <t>Государственная экспертиза сметной документации, проектно-сметная документация, диагностика</t>
  </si>
  <si>
    <t>1340344300</t>
  </si>
  <si>
    <t>0640324200</t>
  </si>
  <si>
    <t>0640371520</t>
  </si>
  <si>
    <t>0540270820</t>
  </si>
  <si>
    <t>Капитальный ремонт культурно-досуговых центров</t>
  </si>
  <si>
    <t>1240344100</t>
  </si>
  <si>
    <t>1240244100</t>
  </si>
  <si>
    <t>1240324200</t>
  </si>
  <si>
    <t>0430140180</t>
  </si>
  <si>
    <t>04301S0180</t>
  </si>
  <si>
    <t>0430140200</t>
  </si>
  <si>
    <t>04301S0200</t>
  </si>
  <si>
    <t>Капитальный ремонт музеев</t>
  </si>
  <si>
    <t>0430240220</t>
  </si>
  <si>
    <t>04302S0220</t>
  </si>
  <si>
    <t>0230124200</t>
  </si>
  <si>
    <t>Строительство (реконструкция) автомобильных дорог общего пользования местного значения</t>
  </si>
  <si>
    <t xml:space="preserve">                                                                                                          Приложение 8</t>
  </si>
  <si>
    <t>151И455550</t>
  </si>
  <si>
    <t>Благоустройство дворовых территорий многоквартирных жилых домов, общественных и иных территорий г. Старый Оскол</t>
  </si>
  <si>
    <t>Капитальный ремонт сетей ливневой канализации,  г. Старый Оскол, ул. Свердлова, д. 25</t>
  </si>
  <si>
    <t>05301S3900</t>
  </si>
  <si>
    <t>0530173900</t>
  </si>
  <si>
    <t>Строительство автомобильных дорог в РИЗ "Вишенки" в г.Старый Оскол Белгородской области</t>
  </si>
  <si>
    <t>133019Д030</t>
  </si>
  <si>
    <t>13301SД030</t>
  </si>
  <si>
    <t>1240224200</t>
  </si>
  <si>
    <t>Благоустройство дворовых территорий многоквартирных жилых домов г. Старый Оскол</t>
  </si>
  <si>
    <t>0701</t>
  </si>
  <si>
    <t>Дошкольное образование</t>
  </si>
  <si>
    <t>Государственная экспертиза сметной документации, проектно-сметная документация</t>
  </si>
  <si>
    <t>Обустройство площадки для выгула собак, г. Старый Оскол</t>
  </si>
  <si>
    <t>Устройство светофорного объекта ул. Майская,                ул. Троицкая, ул. Вешняя</t>
  </si>
  <si>
    <t>1100</t>
  </si>
  <si>
    <t>Физическая культура и спорт</t>
  </si>
  <si>
    <t>1105</t>
  </si>
  <si>
    <t>Другие вопросы в области физической культуры и спорта</t>
  </si>
  <si>
    <t>Создание "умной" спортивной площадки под установку модульного спортивного сооружения "фиджитал" - центр, г.Старый Оскол, Молодежный проспект, д.14</t>
  </si>
  <si>
    <t>0730144100</t>
  </si>
  <si>
    <t>0430224200</t>
  </si>
  <si>
    <t>Транспорт</t>
  </si>
  <si>
    <t>0408</t>
  </si>
  <si>
    <t>1340224200</t>
  </si>
  <si>
    <t>Капитальный ремонт нежилого здания (гараж), ул. Комсомольская, д. 43</t>
  </si>
  <si>
    <t xml:space="preserve">                                                                                                       Старооскольского городского округа</t>
  </si>
  <si>
    <t>от 31 октября 2025 г. № 445</t>
  </si>
  <si>
    <t>Старооскольского городского округа</t>
  </si>
  <si>
    <t>Приложение 7</t>
  </si>
  <si>
    <t xml:space="preserve">                                                                                                    к решению Совета депутатов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</si>
</sst>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0" x14ac:knownFonts="1">
    <font>
      <sz val="12"/>
      <color theme="1"/>
      <name val="Times New Roman"/>
      <family val="2"/>
      <charset val="204"/>
    </font>
    <font>
      <sz val="12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2"/>
      <charset val="204"/>
    </font>
    <font>
      <b/>
      <sz val="11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">
    <xf numFmtId="0" fontId="0" fillId="0" borderId="0"/>
    <xf numFmtId="0" fontId="5" fillId="0" borderId="0"/>
    <xf numFmtId="0" fontId="5" fillId="0" borderId="0"/>
    <xf numFmtId="0" fontId="6" fillId="0" borderId="0"/>
  </cellStyleXfs>
  <cellXfs count="108">
    <xf numFmtId="0" fontId="0" fillId="0" borderId="0" xfId="0"/>
    <xf numFmtId="0" fontId="7" fillId="2" borderId="0" xfId="0" applyFont="1" applyFill="1"/>
    <xf numFmtId="0" fontId="1" fillId="2" borderId="0" xfId="0" applyFont="1" applyFill="1"/>
    <xf numFmtId="0" fontId="2" fillId="2" borderId="0" xfId="0" applyFont="1" applyFill="1" applyAlignment="1"/>
    <xf numFmtId="0" fontId="2" fillId="2" borderId="0" xfId="0" applyFont="1" applyFill="1" applyAlignment="1">
      <alignment horizontal="left"/>
    </xf>
    <xf numFmtId="0" fontId="2" fillId="2" borderId="0" xfId="0" applyFont="1" applyFill="1"/>
    <xf numFmtId="0" fontId="8" fillId="2" borderId="0" xfId="0" applyFont="1" applyFill="1"/>
    <xf numFmtId="0" fontId="2" fillId="2" borderId="0" xfId="0" applyFont="1" applyFill="1" applyAlignment="1">
      <alignment horizontal="center"/>
    </xf>
    <xf numFmtId="0" fontId="2" fillId="2" borderId="0" xfId="0" applyFont="1" applyFill="1" applyBorder="1" applyAlignment="1">
      <alignment horizontal="right"/>
    </xf>
    <xf numFmtId="0" fontId="3" fillId="2" borderId="1" xfId="0" applyFont="1" applyFill="1" applyBorder="1" applyAlignment="1">
      <alignment horizontal="center" wrapText="1"/>
    </xf>
    <xf numFmtId="0" fontId="7" fillId="2" borderId="1" xfId="0" applyFont="1" applyFill="1" applyBorder="1" applyAlignment="1">
      <alignment vertical="center"/>
    </xf>
    <xf numFmtId="164" fontId="3" fillId="2" borderId="1" xfId="0" applyNumberFormat="1" applyFont="1" applyFill="1" applyBorder="1" applyAlignment="1">
      <alignment horizontal="center" vertical="center"/>
    </xf>
    <xf numFmtId="0" fontId="7" fillId="2" borderId="0" xfId="0" applyFont="1" applyFill="1" applyAlignment="1">
      <alignment vertical="center"/>
    </xf>
    <xf numFmtId="0" fontId="7" fillId="2" borderId="0" xfId="0" applyFont="1" applyFill="1" applyAlignment="1">
      <alignment horizontal="center" vertical="center"/>
    </xf>
    <xf numFmtId="164" fontId="3" fillId="2" borderId="1" xfId="1" applyNumberFormat="1" applyFont="1" applyFill="1" applyBorder="1" applyAlignment="1">
      <alignment horizontal="center" vertical="center"/>
    </xf>
    <xf numFmtId="49" fontId="3" fillId="2" borderId="1" xfId="1" applyNumberFormat="1" applyFont="1" applyFill="1" applyBorder="1" applyAlignment="1">
      <alignment horizontal="left" vertical="center" wrapText="1"/>
    </xf>
    <xf numFmtId="49" fontId="3" fillId="2" borderId="2" xfId="1" applyNumberFormat="1" applyFont="1" applyFill="1" applyBorder="1" applyAlignment="1">
      <alignment horizontal="left" vertical="center" wrapText="1"/>
    </xf>
    <xf numFmtId="49" fontId="2" fillId="2" borderId="1" xfId="1" applyNumberFormat="1" applyFont="1" applyFill="1" applyBorder="1" applyAlignment="1">
      <alignment horizontal="left" vertical="center" wrapText="1"/>
    </xf>
    <xf numFmtId="49" fontId="2" fillId="2" borderId="1" xfId="1" applyNumberFormat="1" applyFont="1" applyFill="1" applyBorder="1" applyAlignment="1">
      <alignment horizontal="center" vertical="center" wrapText="1"/>
    </xf>
    <xf numFmtId="49" fontId="2" fillId="2" borderId="2" xfId="1" applyNumberFormat="1" applyFont="1" applyFill="1" applyBorder="1" applyAlignment="1">
      <alignment horizontal="left" vertical="center" wrapText="1"/>
    </xf>
    <xf numFmtId="164" fontId="2" fillId="2" borderId="1" xfId="0" applyNumberFormat="1" applyFont="1" applyFill="1" applyBorder="1" applyAlignment="1">
      <alignment horizontal="center" vertical="center"/>
    </xf>
    <xf numFmtId="164" fontId="2" fillId="2" borderId="1" xfId="1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left" vertical="center" wrapText="1"/>
    </xf>
    <xf numFmtId="49" fontId="3" fillId="2" borderId="1" xfId="1" applyNumberFormat="1" applyFont="1" applyFill="1" applyBorder="1" applyAlignment="1">
      <alignment horizontal="center" vertical="center" wrapText="1"/>
    </xf>
    <xf numFmtId="0" fontId="3" fillId="2" borderId="1" xfId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/>
    </xf>
    <xf numFmtId="49" fontId="2" fillId="2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vertical="center"/>
    </xf>
    <xf numFmtId="0" fontId="1" fillId="2" borderId="0" xfId="0" applyFont="1" applyFill="1" applyAlignment="1">
      <alignment horizontal="center" vertical="center"/>
    </xf>
    <xf numFmtId="0" fontId="2" fillId="2" borderId="2" xfId="1" applyNumberFormat="1" applyFont="1" applyFill="1" applyBorder="1" applyAlignment="1">
      <alignment horizontal="left" vertical="center" wrapText="1"/>
    </xf>
    <xf numFmtId="0" fontId="2" fillId="2" borderId="7" xfId="1" applyNumberFormat="1" applyFont="1" applyFill="1" applyBorder="1" applyAlignment="1">
      <alignment horizontal="left" vertical="center" wrapText="1"/>
    </xf>
    <xf numFmtId="0" fontId="3" fillId="2" borderId="2" xfId="1" applyFont="1" applyFill="1" applyBorder="1" applyAlignment="1">
      <alignment horizontal="left" vertical="center" wrapText="1"/>
    </xf>
    <xf numFmtId="164" fontId="7" fillId="2" borderId="0" xfId="0" applyNumberFormat="1" applyFont="1" applyFill="1" applyAlignment="1">
      <alignment horizontal="center" vertical="center"/>
    </xf>
    <xf numFmtId="0" fontId="3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1" xfId="3" applyFont="1" applyFill="1" applyBorder="1" applyAlignment="1">
      <alignment horizontal="left" vertical="center" wrapText="1"/>
    </xf>
    <xf numFmtId="164" fontId="2" fillId="2" borderId="1" xfId="3" applyNumberFormat="1" applyFont="1" applyFill="1" applyBorder="1" applyAlignment="1">
      <alignment horizontal="center" vertical="center" wrapText="1"/>
    </xf>
    <xf numFmtId="0" fontId="3" fillId="2" borderId="1" xfId="1" applyFont="1" applyFill="1" applyBorder="1" applyAlignment="1">
      <alignment horizontal="center" wrapText="1"/>
    </xf>
    <xf numFmtId="49" fontId="3" fillId="2" borderId="1" xfId="1" applyNumberFormat="1" applyFont="1" applyFill="1" applyBorder="1" applyAlignment="1">
      <alignment horizontal="center" wrapText="1"/>
    </xf>
    <xf numFmtId="0" fontId="3" fillId="2" borderId="1" xfId="1" applyFont="1" applyFill="1" applyBorder="1" applyAlignment="1">
      <alignment horizontal="left" vertical="center" wrapText="1"/>
    </xf>
    <xf numFmtId="164" fontId="3" fillId="2" borderId="1" xfId="3" applyNumberFormat="1" applyFont="1" applyFill="1" applyBorder="1" applyAlignment="1">
      <alignment horizontal="center" vertical="center" wrapText="1"/>
    </xf>
    <xf numFmtId="49" fontId="3" fillId="2" borderId="1" xfId="2" applyNumberFormat="1" applyFont="1" applyFill="1" applyBorder="1" applyAlignment="1">
      <alignment horizontal="center" vertical="center" wrapText="1"/>
    </xf>
    <xf numFmtId="49" fontId="2" fillId="2" borderId="1" xfId="1" applyNumberFormat="1" applyFont="1" applyFill="1" applyBorder="1" applyAlignment="1">
      <alignment vertical="center" wrapText="1"/>
    </xf>
    <xf numFmtId="49" fontId="2" fillId="2" borderId="0" xfId="1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left" vertical="center" wrapText="1"/>
    </xf>
    <xf numFmtId="0" fontId="7" fillId="2" borderId="1" xfId="1" applyFont="1" applyFill="1" applyBorder="1"/>
    <xf numFmtId="0" fontId="8" fillId="2" borderId="0" xfId="0" applyFont="1" applyFill="1" applyAlignment="1">
      <alignment horizont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horizontal="left" vertical="center" wrapText="1"/>
    </xf>
    <xf numFmtId="0" fontId="9" fillId="2" borderId="0" xfId="0" applyFont="1" applyFill="1"/>
    <xf numFmtId="0" fontId="9" fillId="2" borderId="0" xfId="0" applyFont="1" applyFill="1" applyAlignment="1">
      <alignment horizontal="center"/>
    </xf>
    <xf numFmtId="0" fontId="2" fillId="2" borderId="1" xfId="2" applyFont="1" applyFill="1" applyBorder="1" applyAlignment="1">
      <alignment horizontal="left" vertical="center" wrapText="1"/>
    </xf>
    <xf numFmtId="0" fontId="7" fillId="2" borderId="0" xfId="0" applyFont="1" applyFill="1" applyAlignment="1">
      <alignment horizontal="center"/>
    </xf>
    <xf numFmtId="0" fontId="7" fillId="2" borderId="1" xfId="0" applyFont="1" applyFill="1" applyBorder="1"/>
    <xf numFmtId="0" fontId="1" fillId="2" borderId="1" xfId="0" applyFont="1" applyFill="1" applyBorder="1"/>
    <xf numFmtId="0" fontId="1" fillId="2" borderId="0" xfId="0" applyFont="1" applyFill="1" applyAlignment="1">
      <alignment horizontal="center"/>
    </xf>
    <xf numFmtId="164" fontId="2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2" fontId="3" fillId="2" borderId="1" xfId="0" applyNumberFormat="1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left" vertical="center" wrapText="1"/>
    </xf>
    <xf numFmtId="2" fontId="2" fillId="2" borderId="1" xfId="0" applyNumberFormat="1" applyFont="1" applyFill="1" applyBorder="1" applyAlignment="1">
      <alignment vertical="center" wrapText="1"/>
    </xf>
    <xf numFmtId="164" fontId="7" fillId="2" borderId="0" xfId="0" applyNumberFormat="1" applyFont="1" applyFill="1" applyAlignment="1">
      <alignment horizontal="center"/>
    </xf>
    <xf numFmtId="49" fontId="7" fillId="2" borderId="0" xfId="0" applyNumberFormat="1" applyFont="1" applyFill="1" applyAlignment="1">
      <alignment horizontal="center"/>
    </xf>
    <xf numFmtId="0" fontId="3" fillId="2" borderId="1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wrapText="1"/>
    </xf>
    <xf numFmtId="0" fontId="3" fillId="2" borderId="1" xfId="0" applyNumberFormat="1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/>
    </xf>
    <xf numFmtId="0" fontId="2" fillId="2" borderId="1" xfId="0" applyNumberFormat="1" applyFont="1" applyFill="1" applyBorder="1" applyAlignment="1">
      <alignment horizontal="left" vertical="center" wrapText="1"/>
    </xf>
    <xf numFmtId="0" fontId="7" fillId="2" borderId="0" xfId="0" applyFont="1" applyFill="1" applyAlignment="1">
      <alignment horizontal="left"/>
    </xf>
    <xf numFmtId="0" fontId="8" fillId="2" borderId="1" xfId="0" applyFont="1" applyFill="1" applyBorder="1"/>
    <xf numFmtId="0" fontId="3" fillId="2" borderId="1" xfId="0" applyFont="1" applyFill="1" applyBorder="1" applyAlignment="1">
      <alignment horizontal="left"/>
    </xf>
    <xf numFmtId="0" fontId="3" fillId="2" borderId="0" xfId="0" applyFont="1" applyFill="1" applyBorder="1" applyAlignment="1">
      <alignment horizontal="left"/>
    </xf>
    <xf numFmtId="3" fontId="3" fillId="2" borderId="0" xfId="0" applyNumberFormat="1" applyFont="1" applyFill="1" applyBorder="1" applyAlignment="1">
      <alignment horizontal="center"/>
    </xf>
    <xf numFmtId="0" fontId="1" fillId="2" borderId="0" xfId="0" applyFont="1" applyFill="1" applyAlignment="1">
      <alignment horizontal="left"/>
    </xf>
    <xf numFmtId="3" fontId="1" fillId="2" borderId="0" xfId="0" applyNumberFormat="1" applyFont="1" applyFill="1" applyAlignment="1">
      <alignment horizontal="center"/>
    </xf>
    <xf numFmtId="49" fontId="1" fillId="2" borderId="0" xfId="0" applyNumberFormat="1" applyFont="1" applyFill="1" applyAlignment="1">
      <alignment horizontal="center"/>
    </xf>
    <xf numFmtId="164" fontId="4" fillId="2" borderId="0" xfId="0" applyNumberFormat="1" applyFont="1" applyFill="1" applyAlignment="1">
      <alignment horizontal="center"/>
    </xf>
    <xf numFmtId="164" fontId="1" fillId="2" borderId="0" xfId="0" applyNumberFormat="1" applyFont="1" applyFill="1" applyAlignment="1">
      <alignment horizontal="center"/>
    </xf>
    <xf numFmtId="0" fontId="2" fillId="2" borderId="0" xfId="0" applyFont="1" applyFill="1" applyAlignment="1"/>
    <xf numFmtId="0" fontId="0" fillId="0" borderId="0" xfId="0" applyAlignment="1"/>
    <xf numFmtId="49" fontId="2" fillId="2" borderId="3" xfId="0" applyNumberFormat="1" applyFont="1" applyFill="1" applyBorder="1" applyAlignment="1">
      <alignment horizontal="center" vertical="center" wrapText="1"/>
    </xf>
    <xf numFmtId="49" fontId="2" fillId="2" borderId="4" xfId="0" applyNumberFormat="1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left" vertical="center" wrapText="1"/>
    </xf>
    <xf numFmtId="0" fontId="2" fillId="2" borderId="4" xfId="0" applyFont="1" applyFill="1" applyBorder="1" applyAlignment="1">
      <alignment horizontal="left" vertical="center" wrapText="1"/>
    </xf>
    <xf numFmtId="0" fontId="3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left"/>
    </xf>
    <xf numFmtId="0" fontId="2" fillId="2" borderId="0" xfId="0" applyFont="1" applyFill="1" applyAlignment="1">
      <alignment vertical="center"/>
    </xf>
    <xf numFmtId="0" fontId="4" fillId="2" borderId="1" xfId="0" applyFont="1" applyFill="1" applyBorder="1" applyAlignment="1">
      <alignment horizontal="center" vertical="center" wrapText="1"/>
    </xf>
    <xf numFmtId="49" fontId="2" fillId="2" borderId="3" xfId="1" applyNumberFormat="1" applyFont="1" applyFill="1" applyBorder="1" applyAlignment="1">
      <alignment horizontal="center" vertical="center" wrapText="1"/>
    </xf>
    <xf numFmtId="49" fontId="2" fillId="2" borderId="4" xfId="1" applyNumberFormat="1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3" xfId="1" applyNumberFormat="1" applyFont="1" applyFill="1" applyBorder="1" applyAlignment="1">
      <alignment horizontal="left" vertical="center" wrapText="1"/>
    </xf>
    <xf numFmtId="0" fontId="2" fillId="2" borderId="4" xfId="1" applyNumberFormat="1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center" wrapText="1"/>
    </xf>
    <xf numFmtId="0" fontId="4" fillId="2" borderId="5" xfId="0" applyFont="1" applyFill="1" applyBorder="1" applyAlignment="1">
      <alignment horizontal="center" wrapText="1"/>
    </xf>
    <xf numFmtId="0" fontId="4" fillId="2" borderId="6" xfId="0" applyFont="1" applyFill="1" applyBorder="1" applyAlignment="1">
      <alignment horizontal="center" wrapText="1"/>
    </xf>
    <xf numFmtId="0" fontId="4" fillId="2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left"/>
    </xf>
    <xf numFmtId="0" fontId="3" fillId="2" borderId="1" xfId="0" applyFont="1" applyFill="1" applyBorder="1" applyAlignment="1">
      <alignment horizontal="left" vertical="center" wrapText="1"/>
    </xf>
    <xf numFmtId="49" fontId="2" fillId="2" borderId="1" xfId="1" applyNumberFormat="1" applyFont="1" applyFill="1" applyBorder="1" applyAlignment="1">
      <alignment horizontal="center" vertical="center" wrapText="1"/>
    </xf>
    <xf numFmtId="0" fontId="2" fillId="2" borderId="1" xfId="0" applyNumberFormat="1" applyFont="1" applyFill="1" applyBorder="1" applyAlignment="1">
      <alignment horizontal="left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49" fontId="3" fillId="2" borderId="1" xfId="1" applyNumberFormat="1" applyFont="1" applyFill="1" applyBorder="1" applyAlignment="1">
      <alignment horizontal="left" vertical="center" wrapText="1"/>
    </xf>
  </cellXfs>
  <cellStyles count="4">
    <cellStyle name="Обычный" xfId="0" builtinId="0"/>
    <cellStyle name="Обычный 2" xfId="1" xr:uid="{00000000-0005-0000-0000-000001000000}"/>
    <cellStyle name="Обычный 2 2" xfId="2" xr:uid="{00000000-0005-0000-0000-000002000000}"/>
    <cellStyle name="Обычный 3" xfId="3" xr:uid="{00000000-0005-0000-0000-00000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U88"/>
  <sheetViews>
    <sheetView tabSelected="1" view="pageBreakPreview" topLeftCell="B1" zoomScale="80" zoomScaleNormal="80" zoomScaleSheetLayoutView="80" workbookViewId="0">
      <selection activeCell="H4" sqref="H4:K4"/>
    </sheetView>
  </sheetViews>
  <sheetFormatPr defaultRowHeight="15.75" x14ac:dyDescent="0.25"/>
  <cols>
    <col min="1" max="1" width="3.875" style="1" hidden="1" customWidth="1"/>
    <col min="2" max="2" width="5.75" style="2" customWidth="1"/>
    <col min="3" max="3" width="13.125" style="2" customWidth="1"/>
    <col min="4" max="4" width="5.625" style="2" customWidth="1"/>
    <col min="5" max="5" width="31.25" style="76" customWidth="1"/>
    <col min="6" max="6" width="11.5" style="57" customWidth="1"/>
    <col min="7" max="7" width="11.125" style="57" customWidth="1"/>
    <col min="8" max="8" width="11.375" style="57" customWidth="1"/>
    <col min="9" max="9" width="10.625" style="57" customWidth="1"/>
    <col min="10" max="10" width="10.375" style="57" customWidth="1"/>
    <col min="11" max="11" width="10" style="57" customWidth="1"/>
    <col min="12" max="12" width="9.125" style="1" bestFit="1" customWidth="1"/>
    <col min="13" max="13" width="10.875" style="1" customWidth="1"/>
    <col min="14" max="14" width="10.125" style="1" customWidth="1"/>
    <col min="15" max="16384" width="9" style="1"/>
  </cols>
  <sheetData>
    <row r="1" spans="1:14" ht="16.5" x14ac:dyDescent="0.25">
      <c r="E1" s="3" t="s">
        <v>88</v>
      </c>
      <c r="F1" s="3"/>
      <c r="G1" s="3"/>
      <c r="H1" s="88" t="s">
        <v>118</v>
      </c>
      <c r="I1" s="88"/>
      <c r="J1" s="88"/>
      <c r="K1" s="88"/>
    </row>
    <row r="2" spans="1:14" ht="16.5" x14ac:dyDescent="0.25">
      <c r="E2" s="81" t="s">
        <v>119</v>
      </c>
      <c r="F2" s="81"/>
      <c r="G2" s="81"/>
      <c r="H2" s="81"/>
      <c r="I2" s="81"/>
      <c r="J2" s="81"/>
      <c r="K2" s="81"/>
    </row>
    <row r="3" spans="1:14" ht="16.5" x14ac:dyDescent="0.25">
      <c r="E3" s="3" t="s">
        <v>115</v>
      </c>
      <c r="F3" s="3"/>
      <c r="G3" s="3"/>
      <c r="H3" s="81" t="s">
        <v>117</v>
      </c>
      <c r="I3" s="82"/>
      <c r="J3" s="82"/>
      <c r="K3" s="82"/>
    </row>
    <row r="4" spans="1:14" ht="14.25" customHeight="1" x14ac:dyDescent="0.25">
      <c r="E4" s="4"/>
      <c r="F4" s="5"/>
      <c r="G4" s="5"/>
      <c r="H4" s="88" t="s">
        <v>116</v>
      </c>
      <c r="I4" s="88"/>
      <c r="J4" s="88"/>
      <c r="K4" s="88"/>
    </row>
    <row r="5" spans="1:14" ht="5.25" customHeight="1" x14ac:dyDescent="0.25">
      <c r="E5" s="89"/>
      <c r="F5" s="89"/>
      <c r="G5" s="89"/>
      <c r="H5" s="89"/>
      <c r="I5" s="1"/>
      <c r="J5" s="1"/>
      <c r="K5" s="1"/>
    </row>
    <row r="6" spans="1:14" ht="16.5" x14ac:dyDescent="0.25">
      <c r="B6" s="87" t="s">
        <v>0</v>
      </c>
      <c r="C6" s="87"/>
      <c r="D6" s="87"/>
      <c r="E6" s="87"/>
      <c r="F6" s="87"/>
      <c r="G6" s="87"/>
      <c r="H6" s="87"/>
      <c r="I6" s="87"/>
      <c r="J6" s="87"/>
      <c r="K6" s="87"/>
    </row>
    <row r="7" spans="1:14" ht="16.5" x14ac:dyDescent="0.25">
      <c r="B7" s="87" t="s">
        <v>34</v>
      </c>
      <c r="C7" s="87"/>
      <c r="D7" s="87"/>
      <c r="E7" s="87"/>
      <c r="F7" s="87"/>
      <c r="G7" s="87"/>
      <c r="H7" s="87"/>
      <c r="I7" s="87"/>
      <c r="J7" s="87"/>
      <c r="K7" s="87"/>
    </row>
    <row r="8" spans="1:14" s="6" customFormat="1" ht="16.5" x14ac:dyDescent="0.25">
      <c r="B8" s="87" t="s">
        <v>38</v>
      </c>
      <c r="C8" s="87"/>
      <c r="D8" s="87"/>
      <c r="E8" s="87"/>
      <c r="F8" s="87"/>
      <c r="G8" s="87"/>
      <c r="H8" s="87"/>
      <c r="I8" s="87"/>
      <c r="J8" s="87"/>
      <c r="K8" s="87"/>
    </row>
    <row r="9" spans="1:14" s="6" customFormat="1" ht="16.5" x14ac:dyDescent="0.25">
      <c r="B9" s="87" t="s">
        <v>56</v>
      </c>
      <c r="C9" s="87"/>
      <c r="D9" s="87"/>
      <c r="E9" s="87"/>
      <c r="F9" s="87"/>
      <c r="G9" s="87"/>
      <c r="H9" s="87"/>
      <c r="I9" s="87"/>
      <c r="J9" s="87"/>
      <c r="K9" s="87"/>
    </row>
    <row r="10" spans="1:14" s="6" customFormat="1" ht="81" hidden="1" customHeight="1" x14ac:dyDescent="0.25">
      <c r="B10" s="87"/>
      <c r="C10" s="87"/>
      <c r="D10" s="87"/>
      <c r="E10" s="87"/>
      <c r="F10" s="87"/>
      <c r="G10" s="87"/>
      <c r="H10" s="87"/>
    </row>
    <row r="11" spans="1:14" ht="16.5" x14ac:dyDescent="0.25">
      <c r="B11" s="5"/>
      <c r="C11" s="5"/>
      <c r="D11" s="5"/>
      <c r="E11" s="4"/>
      <c r="F11" s="7"/>
      <c r="G11" s="7"/>
      <c r="H11" s="8"/>
      <c r="I11" s="7"/>
      <c r="J11" s="7"/>
      <c r="K11" s="8" t="s">
        <v>1</v>
      </c>
    </row>
    <row r="12" spans="1:14" ht="30.75" customHeight="1" x14ac:dyDescent="0.25">
      <c r="B12" s="97" t="s">
        <v>2</v>
      </c>
      <c r="C12" s="98"/>
      <c r="D12" s="99"/>
      <c r="E12" s="90" t="s">
        <v>37</v>
      </c>
      <c r="F12" s="90" t="s">
        <v>44</v>
      </c>
      <c r="G12" s="100" t="s">
        <v>3</v>
      </c>
      <c r="H12" s="100"/>
      <c r="I12" s="90" t="s">
        <v>57</v>
      </c>
      <c r="J12" s="100" t="s">
        <v>3</v>
      </c>
      <c r="K12" s="100"/>
    </row>
    <row r="13" spans="1:14" ht="15.75" customHeight="1" x14ac:dyDescent="0.25">
      <c r="B13" s="90" t="s">
        <v>33</v>
      </c>
      <c r="C13" s="90" t="s">
        <v>4</v>
      </c>
      <c r="D13" s="90" t="s">
        <v>5</v>
      </c>
      <c r="E13" s="90"/>
      <c r="F13" s="90"/>
      <c r="G13" s="90" t="s">
        <v>6</v>
      </c>
      <c r="H13" s="90" t="s">
        <v>7</v>
      </c>
      <c r="I13" s="90"/>
      <c r="J13" s="90" t="s">
        <v>6</v>
      </c>
      <c r="K13" s="90" t="s">
        <v>7</v>
      </c>
    </row>
    <row r="14" spans="1:14" ht="93" customHeight="1" x14ac:dyDescent="0.25">
      <c r="B14" s="90"/>
      <c r="C14" s="90"/>
      <c r="D14" s="90"/>
      <c r="E14" s="90"/>
      <c r="F14" s="90"/>
      <c r="G14" s="90"/>
      <c r="H14" s="90"/>
      <c r="I14" s="90"/>
      <c r="J14" s="90"/>
      <c r="K14" s="90"/>
    </row>
    <row r="15" spans="1:14" ht="17.25" customHeight="1" x14ac:dyDescent="0.25">
      <c r="B15" s="9">
        <v>1</v>
      </c>
      <c r="C15" s="9">
        <v>2</v>
      </c>
      <c r="D15" s="9">
        <v>3</v>
      </c>
      <c r="E15" s="9">
        <v>4</v>
      </c>
      <c r="F15" s="9">
        <v>5</v>
      </c>
      <c r="G15" s="9">
        <v>6</v>
      </c>
      <c r="H15" s="9">
        <v>7</v>
      </c>
      <c r="I15" s="9">
        <v>8</v>
      </c>
      <c r="J15" s="9">
        <v>9</v>
      </c>
      <c r="K15" s="9">
        <v>10</v>
      </c>
    </row>
    <row r="16" spans="1:14" s="12" customFormat="1" ht="28.5" customHeight="1" x14ac:dyDescent="0.25">
      <c r="A16" s="10"/>
      <c r="B16" s="106" t="s">
        <v>39</v>
      </c>
      <c r="C16" s="106"/>
      <c r="D16" s="106"/>
      <c r="E16" s="106"/>
      <c r="F16" s="11">
        <f>SUM(G16+H16)</f>
        <v>1712097.3</v>
      </c>
      <c r="G16" s="11">
        <f>G17+G38</f>
        <v>467737.89999999997</v>
      </c>
      <c r="H16" s="11">
        <f>H17+H38</f>
        <v>1244359.4000000001</v>
      </c>
      <c r="I16" s="11">
        <f>SUM(J16+K16)</f>
        <v>500764.29999999993</v>
      </c>
      <c r="J16" s="11">
        <f>J17+J38</f>
        <v>311580</v>
      </c>
      <c r="K16" s="11">
        <f>K17+K38</f>
        <v>189184.29999999996</v>
      </c>
      <c r="M16" s="13"/>
      <c r="N16" s="13"/>
    </row>
    <row r="17" spans="1:14" s="12" customFormat="1" ht="27" customHeight="1" x14ac:dyDescent="0.25">
      <c r="A17" s="10"/>
      <c r="B17" s="107" t="s">
        <v>43</v>
      </c>
      <c r="C17" s="107"/>
      <c r="D17" s="107"/>
      <c r="E17" s="107"/>
      <c r="F17" s="14">
        <f t="shared" ref="F17:F75" si="0">G17+H17</f>
        <v>514392.3</v>
      </c>
      <c r="G17" s="14">
        <f>G18+G21+G29+G35</f>
        <v>307313.09999999998</v>
      </c>
      <c r="H17" s="14">
        <f>H18+H21+H29+H35</f>
        <v>207079.2</v>
      </c>
      <c r="I17" s="14">
        <f t="shared" ref="I17:I32" si="1">J17+K17</f>
        <v>158870.5</v>
      </c>
      <c r="J17" s="14">
        <f>J18+J21+J29</f>
        <v>158870.5</v>
      </c>
      <c r="K17" s="14"/>
      <c r="M17" s="13"/>
      <c r="N17" s="13"/>
    </row>
    <row r="18" spans="1:14" s="12" customFormat="1" ht="57" customHeight="1" x14ac:dyDescent="0.25">
      <c r="A18" s="10"/>
      <c r="B18" s="15" t="s">
        <v>49</v>
      </c>
      <c r="C18" s="15"/>
      <c r="D18" s="15"/>
      <c r="E18" s="16" t="s">
        <v>52</v>
      </c>
      <c r="F18" s="11">
        <f t="shared" si="0"/>
        <v>45600</v>
      </c>
      <c r="G18" s="14">
        <f>G19</f>
        <v>45600</v>
      </c>
      <c r="H18" s="14"/>
      <c r="I18" s="11"/>
      <c r="J18" s="14"/>
      <c r="K18" s="14"/>
      <c r="M18" s="13"/>
      <c r="N18" s="13"/>
    </row>
    <row r="19" spans="1:14" s="12" customFormat="1" ht="72.75" customHeight="1" x14ac:dyDescent="0.25">
      <c r="A19" s="10"/>
      <c r="B19" s="15" t="s">
        <v>50</v>
      </c>
      <c r="C19" s="15"/>
      <c r="D19" s="15"/>
      <c r="E19" s="16" t="s">
        <v>53</v>
      </c>
      <c r="F19" s="11">
        <f t="shared" si="0"/>
        <v>45600</v>
      </c>
      <c r="G19" s="14">
        <f>G20</f>
        <v>45600</v>
      </c>
      <c r="H19" s="14"/>
      <c r="I19" s="11"/>
      <c r="J19" s="14"/>
      <c r="K19" s="14"/>
      <c r="M19" s="13"/>
      <c r="N19" s="13"/>
    </row>
    <row r="20" spans="1:14" s="12" customFormat="1" ht="157.5" customHeight="1" x14ac:dyDescent="0.25">
      <c r="A20" s="10"/>
      <c r="B20" s="17" t="s">
        <v>50</v>
      </c>
      <c r="C20" s="18" t="s">
        <v>54</v>
      </c>
      <c r="D20" s="18" t="s">
        <v>12</v>
      </c>
      <c r="E20" s="19" t="s">
        <v>51</v>
      </c>
      <c r="F20" s="20">
        <f t="shared" si="0"/>
        <v>45600</v>
      </c>
      <c r="G20" s="21">
        <f>49000-3400</f>
        <v>45600</v>
      </c>
      <c r="H20" s="21"/>
      <c r="I20" s="20"/>
      <c r="J20" s="21"/>
      <c r="K20" s="21"/>
      <c r="M20" s="13"/>
      <c r="N20" s="13"/>
    </row>
    <row r="21" spans="1:14" s="12" customFormat="1" ht="27.75" customHeight="1" x14ac:dyDescent="0.25">
      <c r="A21" s="10"/>
      <c r="B21" s="22" t="s">
        <v>8</v>
      </c>
      <c r="C21" s="22"/>
      <c r="D21" s="23"/>
      <c r="E21" s="24" t="s">
        <v>9</v>
      </c>
      <c r="F21" s="11">
        <f>G21+H21</f>
        <v>298478</v>
      </c>
      <c r="G21" s="14">
        <f>G22</f>
        <v>91398.8</v>
      </c>
      <c r="H21" s="14">
        <f>H22</f>
        <v>207079.2</v>
      </c>
      <c r="I21" s="11">
        <f>J21+K21</f>
        <v>113870.5</v>
      </c>
      <c r="J21" s="14">
        <f>J22</f>
        <v>113870.5</v>
      </c>
      <c r="K21" s="21"/>
      <c r="M21" s="13"/>
      <c r="N21" s="13"/>
    </row>
    <row r="22" spans="1:14" s="12" customFormat="1" ht="37.5" customHeight="1" x14ac:dyDescent="0.25">
      <c r="A22" s="10"/>
      <c r="B22" s="25" t="s">
        <v>10</v>
      </c>
      <c r="C22" s="26"/>
      <c r="D22" s="26"/>
      <c r="E22" s="15" t="s">
        <v>11</v>
      </c>
      <c r="F22" s="11">
        <f>G22+H22</f>
        <v>298478</v>
      </c>
      <c r="G22" s="14">
        <f>G23+G24+G25+G26+G27+G28</f>
        <v>91398.8</v>
      </c>
      <c r="H22" s="14">
        <f>H23+H24+H25+H26+H27</f>
        <v>207079.2</v>
      </c>
      <c r="I22" s="11">
        <f>J22+K22</f>
        <v>113870.5</v>
      </c>
      <c r="J22" s="14">
        <f>J23+J24</f>
        <v>113870.5</v>
      </c>
      <c r="K22" s="21"/>
      <c r="M22" s="13"/>
      <c r="N22" s="13"/>
    </row>
    <row r="23" spans="1:14" s="29" customFormat="1" ht="57" customHeight="1" x14ac:dyDescent="0.25">
      <c r="A23" s="27"/>
      <c r="B23" s="18" t="s">
        <v>10</v>
      </c>
      <c r="C23" s="28" t="s">
        <v>62</v>
      </c>
      <c r="D23" s="23">
        <v>400</v>
      </c>
      <c r="E23" s="19" t="s">
        <v>87</v>
      </c>
      <c r="F23" s="20">
        <f>G23+H23</f>
        <v>70000</v>
      </c>
      <c r="G23" s="21">
        <v>70000</v>
      </c>
      <c r="H23" s="21"/>
      <c r="I23" s="20">
        <f>J23</f>
        <v>99058.4</v>
      </c>
      <c r="J23" s="21">
        <f>48000+24844+26214.4</f>
        <v>99058.4</v>
      </c>
      <c r="K23" s="21"/>
      <c r="M23" s="30"/>
      <c r="N23" s="30"/>
    </row>
    <row r="24" spans="1:14" s="29" customFormat="1" ht="45" customHeight="1" x14ac:dyDescent="0.25">
      <c r="A24" s="27"/>
      <c r="B24" s="18" t="s">
        <v>10</v>
      </c>
      <c r="C24" s="28" t="s">
        <v>62</v>
      </c>
      <c r="D24" s="23">
        <v>400</v>
      </c>
      <c r="E24" s="19" t="s">
        <v>64</v>
      </c>
      <c r="F24" s="20">
        <f>G24+H24</f>
        <v>312.09999999999854</v>
      </c>
      <c r="G24" s="21">
        <f>14812.1+17500-32000</f>
        <v>312.09999999999854</v>
      </c>
      <c r="H24" s="21"/>
      <c r="I24" s="20">
        <f>J24+K24</f>
        <v>14812.1</v>
      </c>
      <c r="J24" s="21">
        <f>14812.1</f>
        <v>14812.1</v>
      </c>
      <c r="K24" s="21"/>
      <c r="M24" s="30"/>
      <c r="N24" s="30"/>
    </row>
    <row r="25" spans="1:14" s="29" customFormat="1" ht="174.75" customHeight="1" x14ac:dyDescent="0.25">
      <c r="A25" s="27"/>
      <c r="B25" s="18" t="s">
        <v>10</v>
      </c>
      <c r="C25" s="28" t="s">
        <v>62</v>
      </c>
      <c r="D25" s="23">
        <v>400</v>
      </c>
      <c r="E25" s="31" t="s">
        <v>63</v>
      </c>
      <c r="F25" s="20">
        <f>G25+H25</f>
        <v>500</v>
      </c>
      <c r="G25" s="21">
        <f>12000-11500</f>
        <v>500</v>
      </c>
      <c r="H25" s="21"/>
      <c r="I25" s="20"/>
      <c r="J25" s="21"/>
      <c r="K25" s="21"/>
      <c r="M25" s="30"/>
      <c r="N25" s="30"/>
    </row>
    <row r="26" spans="1:14" s="29" customFormat="1" ht="37.5" customHeight="1" x14ac:dyDescent="0.25">
      <c r="A26" s="27"/>
      <c r="B26" s="91" t="s">
        <v>10</v>
      </c>
      <c r="C26" s="18" t="s">
        <v>95</v>
      </c>
      <c r="D26" s="93">
        <v>400</v>
      </c>
      <c r="E26" s="95" t="s">
        <v>94</v>
      </c>
      <c r="F26" s="20">
        <f t="shared" ref="F26:F28" si="2">G26+H26</f>
        <v>207079.2</v>
      </c>
      <c r="G26" s="21"/>
      <c r="H26" s="21">
        <v>207079.2</v>
      </c>
      <c r="I26" s="20"/>
      <c r="J26" s="21"/>
      <c r="K26" s="21"/>
      <c r="M26" s="30"/>
      <c r="N26" s="30"/>
    </row>
    <row r="27" spans="1:14" s="29" customFormat="1" ht="37.5" customHeight="1" x14ac:dyDescent="0.25">
      <c r="A27" s="27"/>
      <c r="B27" s="92"/>
      <c r="C27" s="18" t="s">
        <v>96</v>
      </c>
      <c r="D27" s="94"/>
      <c r="E27" s="96"/>
      <c r="F27" s="20">
        <f t="shared" si="2"/>
        <v>15586.7</v>
      </c>
      <c r="G27" s="21">
        <v>15586.7</v>
      </c>
      <c r="H27" s="21"/>
      <c r="I27" s="20"/>
      <c r="J27" s="21"/>
      <c r="K27" s="21"/>
      <c r="M27" s="30"/>
      <c r="N27" s="30"/>
    </row>
    <row r="28" spans="1:14" s="29" customFormat="1" ht="60.75" customHeight="1" x14ac:dyDescent="0.25">
      <c r="A28" s="27"/>
      <c r="B28" s="18" t="s">
        <v>10</v>
      </c>
      <c r="C28" s="18" t="s">
        <v>62</v>
      </c>
      <c r="D28" s="18" t="s">
        <v>13</v>
      </c>
      <c r="E28" s="32" t="s">
        <v>103</v>
      </c>
      <c r="F28" s="20">
        <f t="shared" si="2"/>
        <v>5000</v>
      </c>
      <c r="G28" s="21">
        <v>5000</v>
      </c>
      <c r="H28" s="21"/>
      <c r="I28" s="20"/>
      <c r="J28" s="21"/>
      <c r="K28" s="21"/>
      <c r="M28" s="30"/>
      <c r="N28" s="30"/>
    </row>
    <row r="29" spans="1:14" s="12" customFormat="1" ht="37.5" customHeight="1" x14ac:dyDescent="0.25">
      <c r="A29" s="10"/>
      <c r="B29" s="25" t="s">
        <v>14</v>
      </c>
      <c r="C29" s="25"/>
      <c r="D29" s="25"/>
      <c r="E29" s="33" t="s">
        <v>15</v>
      </c>
      <c r="F29" s="11">
        <f t="shared" si="0"/>
        <v>146424.29999999999</v>
      </c>
      <c r="G29" s="11">
        <f>G30+G32</f>
        <v>146424.29999999999</v>
      </c>
      <c r="H29" s="11"/>
      <c r="I29" s="11">
        <f t="shared" si="1"/>
        <v>45000</v>
      </c>
      <c r="J29" s="11">
        <f>J30+J32</f>
        <v>45000</v>
      </c>
      <c r="K29" s="11"/>
      <c r="M29" s="34"/>
      <c r="N29" s="13"/>
    </row>
    <row r="30" spans="1:14" s="12" customFormat="1" ht="27.75" customHeight="1" x14ac:dyDescent="0.25">
      <c r="A30" s="10"/>
      <c r="B30" s="22" t="s">
        <v>47</v>
      </c>
      <c r="C30" s="24"/>
      <c r="D30" s="24"/>
      <c r="E30" s="35" t="s">
        <v>48</v>
      </c>
      <c r="F30" s="11">
        <f t="shared" si="0"/>
        <v>130106.9</v>
      </c>
      <c r="G30" s="11">
        <f>G31</f>
        <v>130106.9</v>
      </c>
      <c r="H30" s="11"/>
      <c r="I30" s="11"/>
      <c r="J30" s="11"/>
      <c r="K30" s="11"/>
      <c r="M30" s="34"/>
      <c r="N30" s="13"/>
    </row>
    <row r="31" spans="1:14" s="12" customFormat="1" ht="57.75" customHeight="1" x14ac:dyDescent="0.25">
      <c r="A31" s="10"/>
      <c r="B31" s="28" t="s">
        <v>47</v>
      </c>
      <c r="C31" s="28" t="s">
        <v>76</v>
      </c>
      <c r="D31" s="28" t="s">
        <v>12</v>
      </c>
      <c r="E31" s="36" t="s">
        <v>60</v>
      </c>
      <c r="F31" s="21">
        <f t="shared" ref="F31:F34" si="3">G31+H31</f>
        <v>130106.9</v>
      </c>
      <c r="G31" s="21">
        <f>4883.9+39200+86023</f>
        <v>130106.9</v>
      </c>
      <c r="H31" s="21"/>
      <c r="I31" s="11"/>
      <c r="J31" s="11"/>
      <c r="K31" s="11"/>
      <c r="M31" s="34"/>
      <c r="N31" s="13"/>
    </row>
    <row r="32" spans="1:14" s="12" customFormat="1" ht="31.5" customHeight="1" x14ac:dyDescent="0.25">
      <c r="A32" s="10"/>
      <c r="B32" s="25" t="s">
        <v>16</v>
      </c>
      <c r="C32" s="25"/>
      <c r="D32" s="25"/>
      <c r="E32" s="33" t="s">
        <v>17</v>
      </c>
      <c r="F32" s="11">
        <f t="shared" si="3"/>
        <v>16317.4</v>
      </c>
      <c r="G32" s="11">
        <f>G33+G34</f>
        <v>16317.4</v>
      </c>
      <c r="H32" s="11"/>
      <c r="I32" s="11">
        <f t="shared" si="1"/>
        <v>45000</v>
      </c>
      <c r="J32" s="11">
        <f>J33</f>
        <v>45000</v>
      </c>
      <c r="K32" s="11"/>
      <c r="M32" s="13"/>
      <c r="N32" s="13"/>
    </row>
    <row r="33" spans="1:255" s="12" customFormat="1" ht="41.25" customHeight="1" x14ac:dyDescent="0.25">
      <c r="A33" s="10"/>
      <c r="B33" s="18" t="s">
        <v>16</v>
      </c>
      <c r="C33" s="18" t="s">
        <v>77</v>
      </c>
      <c r="D33" s="18" t="s">
        <v>13</v>
      </c>
      <c r="E33" s="37" t="s">
        <v>61</v>
      </c>
      <c r="F33" s="20">
        <f t="shared" si="3"/>
        <v>317.40000000000009</v>
      </c>
      <c r="G33" s="20">
        <f>2317.4-2000</f>
        <v>317.40000000000009</v>
      </c>
      <c r="H33" s="21"/>
      <c r="I33" s="20">
        <f>J33+K33</f>
        <v>45000</v>
      </c>
      <c r="J33" s="38">
        <f>15000+15000+15000</f>
        <v>45000</v>
      </c>
      <c r="K33" s="21"/>
      <c r="M33" s="13"/>
      <c r="N33" s="13"/>
    </row>
    <row r="34" spans="1:255" s="12" customFormat="1" ht="43.5" customHeight="1" x14ac:dyDescent="0.25">
      <c r="A34" s="10"/>
      <c r="B34" s="18" t="s">
        <v>16</v>
      </c>
      <c r="C34" s="18" t="s">
        <v>77</v>
      </c>
      <c r="D34" s="18" t="s">
        <v>13</v>
      </c>
      <c r="E34" s="37" t="s">
        <v>102</v>
      </c>
      <c r="F34" s="20">
        <f t="shared" si="3"/>
        <v>16000</v>
      </c>
      <c r="G34" s="20">
        <v>16000</v>
      </c>
      <c r="H34" s="21"/>
      <c r="I34" s="20"/>
      <c r="J34" s="38"/>
      <c r="K34" s="21"/>
      <c r="M34" s="13"/>
      <c r="N34" s="13"/>
    </row>
    <row r="35" spans="1:255" s="12" customFormat="1" ht="32.25" customHeight="1" x14ac:dyDescent="0.25">
      <c r="A35" s="10"/>
      <c r="B35" s="25" t="s">
        <v>104</v>
      </c>
      <c r="C35" s="39"/>
      <c r="D35" s="40"/>
      <c r="E35" s="41" t="s">
        <v>105</v>
      </c>
      <c r="F35" s="11">
        <f>G35+H35</f>
        <v>23890</v>
      </c>
      <c r="G35" s="11">
        <f>G36</f>
        <v>23890</v>
      </c>
      <c r="H35" s="11"/>
      <c r="I35" s="11"/>
      <c r="J35" s="42"/>
      <c r="K35" s="14"/>
      <c r="M35" s="13"/>
      <c r="N35" s="13"/>
    </row>
    <row r="36" spans="1:255" s="12" customFormat="1" ht="52.5" customHeight="1" x14ac:dyDescent="0.25">
      <c r="A36" s="10"/>
      <c r="B36" s="43" t="s">
        <v>106</v>
      </c>
      <c r="C36" s="25"/>
      <c r="D36" s="43"/>
      <c r="E36" s="15" t="s">
        <v>107</v>
      </c>
      <c r="F36" s="11">
        <f>G36+H36</f>
        <v>23890</v>
      </c>
      <c r="G36" s="11">
        <f>G37</f>
        <v>23890</v>
      </c>
      <c r="H36" s="14"/>
      <c r="I36" s="11"/>
      <c r="J36" s="42"/>
      <c r="K36" s="14"/>
      <c r="M36" s="13"/>
      <c r="N36" s="13"/>
    </row>
    <row r="37" spans="1:255" s="12" customFormat="1" ht="114" customHeight="1" x14ac:dyDescent="0.25">
      <c r="A37" s="10"/>
      <c r="B37" s="23">
        <v>1105</v>
      </c>
      <c r="C37" s="28" t="s">
        <v>109</v>
      </c>
      <c r="D37" s="23">
        <v>400</v>
      </c>
      <c r="E37" s="44" t="s">
        <v>108</v>
      </c>
      <c r="F37" s="20">
        <f>G37+H37</f>
        <v>23890</v>
      </c>
      <c r="G37" s="20">
        <v>23890</v>
      </c>
      <c r="H37" s="21"/>
      <c r="I37" s="20"/>
      <c r="J37" s="38"/>
      <c r="K37" s="21"/>
      <c r="M37" s="13"/>
      <c r="N37" s="13"/>
    </row>
    <row r="38" spans="1:255" s="12" customFormat="1" ht="28.5" customHeight="1" x14ac:dyDescent="0.25">
      <c r="A38" s="10"/>
      <c r="B38" s="102" t="s">
        <v>42</v>
      </c>
      <c r="C38" s="102"/>
      <c r="D38" s="102"/>
      <c r="E38" s="102"/>
      <c r="F38" s="11">
        <f>G38+H38</f>
        <v>1197705</v>
      </c>
      <c r="G38" s="11">
        <f>G39+G45+G58+G53</f>
        <v>160424.79999999999</v>
      </c>
      <c r="H38" s="11">
        <f>H39+H45+H58+H53</f>
        <v>1037280.2000000001</v>
      </c>
      <c r="I38" s="11">
        <f>J38+K38</f>
        <v>341893.79999999993</v>
      </c>
      <c r="J38" s="11">
        <f>J39+J45+J58+J53</f>
        <v>152709.5</v>
      </c>
      <c r="K38" s="11">
        <f>K39+K45+K58+K53</f>
        <v>189184.29999999996</v>
      </c>
      <c r="M38" s="13"/>
      <c r="N38" s="13"/>
    </row>
    <row r="39" spans="1:255" ht="30.75" customHeight="1" x14ac:dyDescent="0.25">
      <c r="A39" s="18"/>
      <c r="B39" s="22" t="s">
        <v>8</v>
      </c>
      <c r="C39" s="22"/>
      <c r="D39" s="23"/>
      <c r="E39" s="24" t="s">
        <v>9</v>
      </c>
      <c r="F39" s="14">
        <f t="shared" si="0"/>
        <v>25711.999999999985</v>
      </c>
      <c r="G39" s="11">
        <f>G42+G40</f>
        <v>25711.999999999985</v>
      </c>
      <c r="H39" s="11"/>
      <c r="I39" s="14">
        <f t="shared" ref="I39:I42" si="4">J39+K39</f>
        <v>103080</v>
      </c>
      <c r="J39" s="11">
        <f>J42+J40</f>
        <v>103080</v>
      </c>
      <c r="K39" s="11"/>
      <c r="L39" s="45"/>
      <c r="M39" s="45"/>
      <c r="N39" s="45"/>
      <c r="O39" s="45"/>
      <c r="P39" s="45"/>
      <c r="Q39" s="45"/>
      <c r="R39" s="45"/>
      <c r="S39" s="45"/>
      <c r="T39" s="45"/>
      <c r="U39" s="45"/>
      <c r="V39" s="45"/>
      <c r="W39" s="45"/>
      <c r="X39" s="45"/>
      <c r="Y39" s="45"/>
      <c r="Z39" s="45"/>
      <c r="AA39" s="45"/>
      <c r="AB39" s="45"/>
      <c r="AC39" s="45"/>
      <c r="AD39" s="45"/>
      <c r="AE39" s="45"/>
      <c r="AF39" s="45"/>
      <c r="AG39" s="45"/>
      <c r="AH39" s="45"/>
      <c r="AI39" s="45"/>
      <c r="AJ39" s="45"/>
      <c r="AK39" s="45"/>
      <c r="AL39" s="45"/>
      <c r="AM39" s="45"/>
      <c r="AN39" s="45"/>
      <c r="AO39" s="45"/>
      <c r="AP39" s="45"/>
      <c r="AQ39" s="45"/>
      <c r="AR39" s="45"/>
      <c r="AS39" s="45"/>
      <c r="AT39" s="45"/>
      <c r="AU39" s="45"/>
      <c r="AV39" s="45"/>
      <c r="AW39" s="45"/>
      <c r="AX39" s="45"/>
      <c r="AY39" s="45"/>
      <c r="AZ39" s="45"/>
      <c r="BA39" s="45"/>
      <c r="BB39" s="45"/>
      <c r="BC39" s="45"/>
      <c r="BD39" s="45"/>
      <c r="BE39" s="45"/>
      <c r="BF39" s="45"/>
      <c r="BG39" s="45"/>
      <c r="BH39" s="45"/>
      <c r="BI39" s="45"/>
      <c r="BJ39" s="45"/>
      <c r="BK39" s="45"/>
      <c r="BL39" s="45"/>
      <c r="BM39" s="45"/>
      <c r="BN39" s="45"/>
      <c r="BO39" s="45"/>
      <c r="BP39" s="45"/>
      <c r="BQ39" s="45"/>
      <c r="BR39" s="45"/>
      <c r="BS39" s="45"/>
      <c r="BT39" s="45"/>
      <c r="BU39" s="45"/>
      <c r="BV39" s="45"/>
      <c r="BW39" s="45"/>
      <c r="BX39" s="45"/>
      <c r="BY39" s="45"/>
      <c r="BZ39" s="45"/>
      <c r="CA39" s="45"/>
      <c r="CB39" s="45"/>
      <c r="CC39" s="45"/>
      <c r="CD39" s="45"/>
      <c r="CE39" s="45"/>
      <c r="CF39" s="45"/>
      <c r="CG39" s="45"/>
      <c r="CH39" s="45"/>
      <c r="CI39" s="45"/>
      <c r="CJ39" s="45"/>
      <c r="CK39" s="45"/>
      <c r="CL39" s="45"/>
      <c r="CM39" s="45"/>
      <c r="CN39" s="45"/>
      <c r="CO39" s="45"/>
      <c r="CP39" s="45"/>
      <c r="CQ39" s="45"/>
      <c r="CR39" s="45"/>
      <c r="CS39" s="45"/>
      <c r="CT39" s="45"/>
      <c r="CU39" s="45"/>
      <c r="CV39" s="45"/>
      <c r="CW39" s="45"/>
      <c r="CX39" s="45"/>
      <c r="CY39" s="45"/>
      <c r="CZ39" s="45"/>
      <c r="DA39" s="45"/>
      <c r="DB39" s="45"/>
      <c r="DC39" s="45"/>
      <c r="DD39" s="45"/>
      <c r="DE39" s="45"/>
      <c r="DF39" s="45"/>
      <c r="DG39" s="45"/>
      <c r="DH39" s="45"/>
      <c r="DI39" s="45"/>
      <c r="DJ39" s="45"/>
      <c r="DK39" s="45"/>
      <c r="DL39" s="45"/>
      <c r="DM39" s="45"/>
      <c r="DN39" s="45"/>
      <c r="DO39" s="45"/>
      <c r="DP39" s="45"/>
      <c r="DQ39" s="45"/>
      <c r="DR39" s="45"/>
      <c r="DS39" s="45"/>
      <c r="DT39" s="45"/>
      <c r="DU39" s="45"/>
      <c r="DV39" s="45"/>
      <c r="DW39" s="45"/>
      <c r="DX39" s="45"/>
      <c r="DY39" s="45"/>
      <c r="DZ39" s="45"/>
      <c r="EA39" s="45"/>
      <c r="EB39" s="45"/>
      <c r="EC39" s="45"/>
      <c r="ED39" s="45"/>
      <c r="EE39" s="45"/>
      <c r="EF39" s="45"/>
      <c r="EG39" s="45"/>
      <c r="EH39" s="45"/>
      <c r="EI39" s="45"/>
      <c r="EJ39" s="45"/>
      <c r="EK39" s="45"/>
      <c r="EL39" s="45"/>
      <c r="EM39" s="45"/>
      <c r="EN39" s="45"/>
      <c r="EO39" s="45"/>
      <c r="EP39" s="45"/>
      <c r="EQ39" s="45"/>
      <c r="ER39" s="45"/>
      <c r="ES39" s="45"/>
      <c r="ET39" s="45"/>
      <c r="EU39" s="45"/>
      <c r="EV39" s="45"/>
      <c r="EW39" s="45"/>
      <c r="EX39" s="45"/>
      <c r="EY39" s="45"/>
      <c r="EZ39" s="45"/>
      <c r="FA39" s="45"/>
      <c r="FB39" s="45"/>
      <c r="FC39" s="45"/>
      <c r="FD39" s="45"/>
      <c r="FE39" s="45"/>
      <c r="FF39" s="45"/>
      <c r="FG39" s="45"/>
      <c r="FH39" s="45"/>
      <c r="FI39" s="45"/>
      <c r="FJ39" s="45"/>
      <c r="FK39" s="45"/>
      <c r="FL39" s="45"/>
      <c r="FM39" s="45"/>
      <c r="FN39" s="45"/>
      <c r="FO39" s="45"/>
      <c r="FP39" s="45"/>
      <c r="FQ39" s="45"/>
      <c r="FR39" s="45"/>
      <c r="FS39" s="45"/>
      <c r="FT39" s="45"/>
      <c r="FU39" s="45"/>
      <c r="FV39" s="45"/>
      <c r="FW39" s="45"/>
      <c r="FX39" s="45"/>
      <c r="FY39" s="45"/>
      <c r="FZ39" s="45"/>
      <c r="GA39" s="45"/>
      <c r="GB39" s="45"/>
      <c r="GC39" s="45"/>
      <c r="GD39" s="45"/>
      <c r="GE39" s="45"/>
      <c r="GF39" s="45"/>
      <c r="GG39" s="45"/>
      <c r="GH39" s="45"/>
      <c r="GI39" s="45"/>
      <c r="GJ39" s="45"/>
      <c r="GK39" s="45"/>
      <c r="GL39" s="45"/>
      <c r="GM39" s="45"/>
      <c r="GN39" s="45"/>
      <c r="GO39" s="45"/>
      <c r="GP39" s="45"/>
      <c r="GQ39" s="45"/>
      <c r="GR39" s="45"/>
      <c r="GS39" s="45"/>
      <c r="GT39" s="45"/>
      <c r="GU39" s="45"/>
      <c r="GV39" s="45"/>
      <c r="GW39" s="45"/>
      <c r="GX39" s="45"/>
      <c r="GY39" s="45"/>
      <c r="GZ39" s="45"/>
      <c r="HA39" s="45"/>
      <c r="HB39" s="45"/>
      <c r="HC39" s="45"/>
      <c r="HD39" s="45"/>
      <c r="HE39" s="45"/>
      <c r="HF39" s="45"/>
      <c r="HG39" s="45"/>
      <c r="HH39" s="45"/>
      <c r="HI39" s="45"/>
      <c r="HJ39" s="45"/>
      <c r="HK39" s="45"/>
      <c r="HL39" s="45"/>
      <c r="HM39" s="45"/>
      <c r="HN39" s="45"/>
      <c r="HO39" s="45"/>
      <c r="HP39" s="45"/>
      <c r="HQ39" s="45"/>
      <c r="HR39" s="45"/>
      <c r="HS39" s="45"/>
      <c r="HT39" s="45"/>
      <c r="HU39" s="45"/>
      <c r="HV39" s="45"/>
      <c r="HW39" s="45"/>
      <c r="HX39" s="45"/>
      <c r="HY39" s="45"/>
      <c r="HZ39" s="45"/>
      <c r="IA39" s="45"/>
      <c r="IB39" s="45"/>
      <c r="IC39" s="45"/>
      <c r="ID39" s="45"/>
      <c r="IE39" s="45"/>
      <c r="IF39" s="45"/>
      <c r="IG39" s="45"/>
      <c r="IH39" s="45"/>
      <c r="II39" s="45"/>
      <c r="IJ39" s="45"/>
      <c r="IK39" s="45"/>
      <c r="IL39" s="45"/>
      <c r="IM39" s="45"/>
      <c r="IN39" s="45"/>
      <c r="IO39" s="45"/>
      <c r="IP39" s="45"/>
      <c r="IQ39" s="45"/>
      <c r="IR39" s="45"/>
      <c r="IS39" s="45"/>
      <c r="IT39" s="45"/>
      <c r="IU39" s="45"/>
    </row>
    <row r="40" spans="1:255" ht="30.75" customHeight="1" x14ac:dyDescent="0.25">
      <c r="A40" s="18"/>
      <c r="B40" s="22" t="s">
        <v>112</v>
      </c>
      <c r="C40" s="22"/>
      <c r="D40" s="23"/>
      <c r="E40" s="24" t="s">
        <v>111</v>
      </c>
      <c r="F40" s="14">
        <f>G40+H40</f>
        <v>3800</v>
      </c>
      <c r="G40" s="11">
        <f>G41</f>
        <v>3800</v>
      </c>
      <c r="H40" s="11"/>
      <c r="I40" s="14"/>
      <c r="J40" s="11"/>
      <c r="K40" s="11"/>
      <c r="L40" s="45"/>
      <c r="M40" s="45"/>
      <c r="N40" s="45"/>
      <c r="O40" s="45"/>
      <c r="P40" s="45"/>
      <c r="Q40" s="45"/>
      <c r="R40" s="45"/>
      <c r="S40" s="45"/>
      <c r="T40" s="45"/>
      <c r="U40" s="45"/>
      <c r="V40" s="45"/>
      <c r="W40" s="45"/>
      <c r="X40" s="45"/>
      <c r="Y40" s="45"/>
      <c r="Z40" s="45"/>
      <c r="AA40" s="45"/>
      <c r="AB40" s="45"/>
      <c r="AC40" s="45"/>
      <c r="AD40" s="45"/>
      <c r="AE40" s="45"/>
      <c r="AF40" s="45"/>
      <c r="AG40" s="45"/>
      <c r="AH40" s="45"/>
      <c r="AI40" s="45"/>
      <c r="AJ40" s="45"/>
      <c r="AK40" s="45"/>
      <c r="AL40" s="45"/>
      <c r="AM40" s="45"/>
      <c r="AN40" s="45"/>
      <c r="AO40" s="45"/>
      <c r="AP40" s="45"/>
      <c r="AQ40" s="45"/>
      <c r="AR40" s="45"/>
      <c r="AS40" s="45"/>
      <c r="AT40" s="45"/>
      <c r="AU40" s="45"/>
      <c r="AV40" s="45"/>
      <c r="AW40" s="45"/>
      <c r="AX40" s="45"/>
      <c r="AY40" s="45"/>
      <c r="AZ40" s="45"/>
      <c r="BA40" s="45"/>
      <c r="BB40" s="45"/>
      <c r="BC40" s="45"/>
      <c r="BD40" s="45"/>
      <c r="BE40" s="45"/>
      <c r="BF40" s="45"/>
      <c r="BG40" s="45"/>
      <c r="BH40" s="45"/>
      <c r="BI40" s="45"/>
      <c r="BJ40" s="45"/>
      <c r="BK40" s="45"/>
      <c r="BL40" s="45"/>
      <c r="BM40" s="45"/>
      <c r="BN40" s="45"/>
      <c r="BO40" s="45"/>
      <c r="BP40" s="45"/>
      <c r="BQ40" s="45"/>
      <c r="BR40" s="45"/>
      <c r="BS40" s="45"/>
      <c r="BT40" s="45"/>
      <c r="BU40" s="45"/>
      <c r="BV40" s="45"/>
      <c r="BW40" s="45"/>
      <c r="BX40" s="45"/>
      <c r="BY40" s="45"/>
      <c r="BZ40" s="45"/>
      <c r="CA40" s="45"/>
      <c r="CB40" s="45"/>
      <c r="CC40" s="45"/>
      <c r="CD40" s="45"/>
      <c r="CE40" s="45"/>
      <c r="CF40" s="45"/>
      <c r="CG40" s="45"/>
      <c r="CH40" s="45"/>
      <c r="CI40" s="45"/>
      <c r="CJ40" s="45"/>
      <c r="CK40" s="45"/>
      <c r="CL40" s="45"/>
      <c r="CM40" s="45"/>
      <c r="CN40" s="45"/>
      <c r="CO40" s="45"/>
      <c r="CP40" s="45"/>
      <c r="CQ40" s="45"/>
      <c r="CR40" s="45"/>
      <c r="CS40" s="45"/>
      <c r="CT40" s="45"/>
      <c r="CU40" s="45"/>
      <c r="CV40" s="45"/>
      <c r="CW40" s="45"/>
      <c r="CX40" s="45"/>
      <c r="CY40" s="45"/>
      <c r="CZ40" s="45"/>
      <c r="DA40" s="45"/>
      <c r="DB40" s="45"/>
      <c r="DC40" s="45"/>
      <c r="DD40" s="45"/>
      <c r="DE40" s="45"/>
      <c r="DF40" s="45"/>
      <c r="DG40" s="45"/>
      <c r="DH40" s="45"/>
      <c r="DI40" s="45"/>
      <c r="DJ40" s="45"/>
      <c r="DK40" s="45"/>
      <c r="DL40" s="45"/>
      <c r="DM40" s="45"/>
      <c r="DN40" s="45"/>
      <c r="DO40" s="45"/>
      <c r="DP40" s="45"/>
      <c r="DQ40" s="45"/>
      <c r="DR40" s="45"/>
      <c r="DS40" s="45"/>
      <c r="DT40" s="45"/>
      <c r="DU40" s="45"/>
      <c r="DV40" s="45"/>
      <c r="DW40" s="45"/>
      <c r="DX40" s="45"/>
      <c r="DY40" s="45"/>
      <c r="DZ40" s="45"/>
      <c r="EA40" s="45"/>
      <c r="EB40" s="45"/>
      <c r="EC40" s="45"/>
      <c r="ED40" s="45"/>
      <c r="EE40" s="45"/>
      <c r="EF40" s="45"/>
      <c r="EG40" s="45"/>
      <c r="EH40" s="45"/>
      <c r="EI40" s="45"/>
      <c r="EJ40" s="45"/>
      <c r="EK40" s="45"/>
      <c r="EL40" s="45"/>
      <c r="EM40" s="45"/>
      <c r="EN40" s="45"/>
      <c r="EO40" s="45"/>
      <c r="EP40" s="45"/>
      <c r="EQ40" s="45"/>
      <c r="ER40" s="45"/>
      <c r="ES40" s="45"/>
      <c r="ET40" s="45"/>
      <c r="EU40" s="45"/>
      <c r="EV40" s="45"/>
      <c r="EW40" s="45"/>
      <c r="EX40" s="45"/>
      <c r="EY40" s="45"/>
      <c r="EZ40" s="45"/>
      <c r="FA40" s="45"/>
      <c r="FB40" s="45"/>
      <c r="FC40" s="45"/>
      <c r="FD40" s="45"/>
      <c r="FE40" s="45"/>
      <c r="FF40" s="45"/>
      <c r="FG40" s="45"/>
      <c r="FH40" s="45"/>
      <c r="FI40" s="45"/>
      <c r="FJ40" s="45"/>
      <c r="FK40" s="45"/>
      <c r="FL40" s="45"/>
      <c r="FM40" s="45"/>
      <c r="FN40" s="45"/>
      <c r="FO40" s="45"/>
      <c r="FP40" s="45"/>
      <c r="FQ40" s="45"/>
      <c r="FR40" s="45"/>
      <c r="FS40" s="45"/>
      <c r="FT40" s="45"/>
      <c r="FU40" s="45"/>
      <c r="FV40" s="45"/>
      <c r="FW40" s="45"/>
      <c r="FX40" s="45"/>
      <c r="FY40" s="45"/>
      <c r="FZ40" s="45"/>
      <c r="GA40" s="45"/>
      <c r="GB40" s="45"/>
      <c r="GC40" s="45"/>
      <c r="GD40" s="45"/>
      <c r="GE40" s="45"/>
      <c r="GF40" s="45"/>
      <c r="GG40" s="45"/>
      <c r="GH40" s="45"/>
      <c r="GI40" s="45"/>
      <c r="GJ40" s="45"/>
      <c r="GK40" s="45"/>
      <c r="GL40" s="45"/>
      <c r="GM40" s="45"/>
      <c r="GN40" s="45"/>
      <c r="GO40" s="45"/>
      <c r="GP40" s="45"/>
      <c r="GQ40" s="45"/>
      <c r="GR40" s="45"/>
      <c r="GS40" s="45"/>
      <c r="GT40" s="45"/>
      <c r="GU40" s="45"/>
      <c r="GV40" s="45"/>
      <c r="GW40" s="45"/>
      <c r="GX40" s="45"/>
      <c r="GY40" s="45"/>
      <c r="GZ40" s="45"/>
      <c r="HA40" s="45"/>
      <c r="HB40" s="45"/>
      <c r="HC40" s="45"/>
      <c r="HD40" s="45"/>
      <c r="HE40" s="45"/>
      <c r="HF40" s="45"/>
      <c r="HG40" s="45"/>
      <c r="HH40" s="45"/>
      <c r="HI40" s="45"/>
      <c r="HJ40" s="45"/>
      <c r="HK40" s="45"/>
      <c r="HL40" s="45"/>
      <c r="HM40" s="45"/>
      <c r="HN40" s="45"/>
      <c r="HO40" s="45"/>
      <c r="HP40" s="45"/>
      <c r="HQ40" s="45"/>
      <c r="HR40" s="45"/>
      <c r="HS40" s="45"/>
      <c r="HT40" s="45"/>
      <c r="HU40" s="45"/>
      <c r="HV40" s="45"/>
      <c r="HW40" s="45"/>
      <c r="HX40" s="45"/>
      <c r="HY40" s="45"/>
      <c r="HZ40" s="45"/>
      <c r="IA40" s="45"/>
      <c r="IB40" s="45"/>
      <c r="IC40" s="45"/>
      <c r="ID40" s="45"/>
      <c r="IE40" s="45"/>
      <c r="IF40" s="45"/>
      <c r="IG40" s="45"/>
      <c r="IH40" s="45"/>
      <c r="II40" s="45"/>
      <c r="IJ40" s="45"/>
      <c r="IK40" s="45"/>
      <c r="IL40" s="45"/>
      <c r="IM40" s="45"/>
      <c r="IN40" s="45"/>
      <c r="IO40" s="45"/>
      <c r="IP40" s="45"/>
      <c r="IQ40" s="45"/>
      <c r="IR40" s="45"/>
      <c r="IS40" s="45"/>
      <c r="IT40" s="45"/>
      <c r="IU40" s="45"/>
    </row>
    <row r="41" spans="1:255" s="2" customFormat="1" ht="52.5" customHeight="1" x14ac:dyDescent="0.25">
      <c r="A41" s="18"/>
      <c r="B41" s="28" t="s">
        <v>112</v>
      </c>
      <c r="C41" s="28" t="s">
        <v>113</v>
      </c>
      <c r="D41" s="23">
        <v>200</v>
      </c>
      <c r="E41" s="46" t="s">
        <v>114</v>
      </c>
      <c r="F41" s="21">
        <f>G41+H41</f>
        <v>3800</v>
      </c>
      <c r="G41" s="20">
        <v>3800</v>
      </c>
      <c r="H41" s="20"/>
      <c r="I41" s="21"/>
      <c r="J41" s="20"/>
      <c r="K41" s="20"/>
      <c r="L41" s="45"/>
      <c r="M41" s="45"/>
      <c r="N41" s="45"/>
      <c r="O41" s="45"/>
      <c r="P41" s="45"/>
      <c r="Q41" s="45"/>
      <c r="R41" s="45"/>
      <c r="S41" s="45"/>
      <c r="T41" s="45"/>
      <c r="U41" s="45"/>
      <c r="V41" s="45"/>
      <c r="W41" s="45"/>
      <c r="X41" s="45"/>
      <c r="Y41" s="45"/>
      <c r="Z41" s="45"/>
      <c r="AA41" s="45"/>
      <c r="AB41" s="45"/>
      <c r="AC41" s="45"/>
      <c r="AD41" s="45"/>
      <c r="AE41" s="45"/>
      <c r="AF41" s="45"/>
      <c r="AG41" s="45"/>
      <c r="AH41" s="45"/>
      <c r="AI41" s="45"/>
      <c r="AJ41" s="45"/>
      <c r="AK41" s="45"/>
      <c r="AL41" s="45"/>
      <c r="AM41" s="45"/>
      <c r="AN41" s="45"/>
      <c r="AO41" s="45"/>
      <c r="AP41" s="45"/>
      <c r="AQ41" s="45"/>
      <c r="AR41" s="45"/>
      <c r="AS41" s="45"/>
      <c r="AT41" s="45"/>
      <c r="AU41" s="45"/>
      <c r="AV41" s="45"/>
      <c r="AW41" s="45"/>
      <c r="AX41" s="45"/>
      <c r="AY41" s="45"/>
      <c r="AZ41" s="45"/>
      <c r="BA41" s="45"/>
      <c r="BB41" s="45"/>
      <c r="BC41" s="45"/>
      <c r="BD41" s="45"/>
      <c r="BE41" s="45"/>
      <c r="BF41" s="45"/>
      <c r="BG41" s="45"/>
      <c r="BH41" s="45"/>
      <c r="BI41" s="45"/>
      <c r="BJ41" s="45"/>
      <c r="BK41" s="45"/>
      <c r="BL41" s="45"/>
      <c r="BM41" s="45"/>
      <c r="BN41" s="45"/>
      <c r="BO41" s="45"/>
      <c r="BP41" s="45"/>
      <c r="BQ41" s="45"/>
      <c r="BR41" s="45"/>
      <c r="BS41" s="45"/>
      <c r="BT41" s="45"/>
      <c r="BU41" s="45"/>
      <c r="BV41" s="45"/>
      <c r="BW41" s="45"/>
      <c r="BX41" s="45"/>
      <c r="BY41" s="45"/>
      <c r="BZ41" s="45"/>
      <c r="CA41" s="45"/>
      <c r="CB41" s="45"/>
      <c r="CC41" s="45"/>
      <c r="CD41" s="45"/>
      <c r="CE41" s="45"/>
      <c r="CF41" s="45"/>
      <c r="CG41" s="45"/>
      <c r="CH41" s="45"/>
      <c r="CI41" s="45"/>
      <c r="CJ41" s="45"/>
      <c r="CK41" s="45"/>
      <c r="CL41" s="45"/>
      <c r="CM41" s="45"/>
      <c r="CN41" s="45"/>
      <c r="CO41" s="45"/>
      <c r="CP41" s="45"/>
      <c r="CQ41" s="45"/>
      <c r="CR41" s="45"/>
      <c r="CS41" s="45"/>
      <c r="CT41" s="45"/>
      <c r="CU41" s="45"/>
      <c r="CV41" s="45"/>
      <c r="CW41" s="45"/>
      <c r="CX41" s="45"/>
      <c r="CY41" s="45"/>
      <c r="CZ41" s="45"/>
      <c r="DA41" s="45"/>
      <c r="DB41" s="45"/>
      <c r="DC41" s="45"/>
      <c r="DD41" s="45"/>
      <c r="DE41" s="45"/>
      <c r="DF41" s="45"/>
      <c r="DG41" s="45"/>
      <c r="DH41" s="45"/>
      <c r="DI41" s="45"/>
      <c r="DJ41" s="45"/>
      <c r="DK41" s="45"/>
      <c r="DL41" s="45"/>
      <c r="DM41" s="45"/>
      <c r="DN41" s="45"/>
      <c r="DO41" s="45"/>
      <c r="DP41" s="45"/>
      <c r="DQ41" s="45"/>
      <c r="DR41" s="45"/>
      <c r="DS41" s="45"/>
      <c r="DT41" s="45"/>
      <c r="DU41" s="45"/>
      <c r="DV41" s="45"/>
      <c r="DW41" s="45"/>
      <c r="DX41" s="45"/>
      <c r="DY41" s="45"/>
      <c r="DZ41" s="45"/>
      <c r="EA41" s="45"/>
      <c r="EB41" s="45"/>
      <c r="EC41" s="45"/>
      <c r="ED41" s="45"/>
      <c r="EE41" s="45"/>
      <c r="EF41" s="45"/>
      <c r="EG41" s="45"/>
      <c r="EH41" s="45"/>
      <c r="EI41" s="45"/>
      <c r="EJ41" s="45"/>
      <c r="EK41" s="45"/>
      <c r="EL41" s="45"/>
      <c r="EM41" s="45"/>
      <c r="EN41" s="45"/>
      <c r="EO41" s="45"/>
      <c r="EP41" s="45"/>
      <c r="EQ41" s="45"/>
      <c r="ER41" s="45"/>
      <c r="ES41" s="45"/>
      <c r="ET41" s="45"/>
      <c r="EU41" s="45"/>
      <c r="EV41" s="45"/>
      <c r="EW41" s="45"/>
      <c r="EX41" s="45"/>
      <c r="EY41" s="45"/>
      <c r="EZ41" s="45"/>
      <c r="FA41" s="45"/>
      <c r="FB41" s="45"/>
      <c r="FC41" s="45"/>
      <c r="FD41" s="45"/>
      <c r="FE41" s="45"/>
      <c r="FF41" s="45"/>
      <c r="FG41" s="45"/>
      <c r="FH41" s="45"/>
      <c r="FI41" s="45"/>
      <c r="FJ41" s="45"/>
      <c r="FK41" s="45"/>
      <c r="FL41" s="45"/>
      <c r="FM41" s="45"/>
      <c r="FN41" s="45"/>
      <c r="FO41" s="45"/>
      <c r="FP41" s="45"/>
      <c r="FQ41" s="45"/>
      <c r="FR41" s="45"/>
      <c r="FS41" s="45"/>
      <c r="FT41" s="45"/>
      <c r="FU41" s="45"/>
      <c r="FV41" s="45"/>
      <c r="FW41" s="45"/>
      <c r="FX41" s="45"/>
      <c r="FY41" s="45"/>
      <c r="FZ41" s="45"/>
      <c r="GA41" s="45"/>
      <c r="GB41" s="45"/>
      <c r="GC41" s="45"/>
      <c r="GD41" s="45"/>
      <c r="GE41" s="45"/>
      <c r="GF41" s="45"/>
      <c r="GG41" s="45"/>
      <c r="GH41" s="45"/>
      <c r="GI41" s="45"/>
      <c r="GJ41" s="45"/>
      <c r="GK41" s="45"/>
      <c r="GL41" s="45"/>
      <c r="GM41" s="45"/>
      <c r="GN41" s="45"/>
      <c r="GO41" s="45"/>
      <c r="GP41" s="45"/>
      <c r="GQ41" s="45"/>
      <c r="GR41" s="45"/>
      <c r="GS41" s="45"/>
      <c r="GT41" s="45"/>
      <c r="GU41" s="45"/>
      <c r="GV41" s="45"/>
      <c r="GW41" s="45"/>
      <c r="GX41" s="45"/>
      <c r="GY41" s="45"/>
      <c r="GZ41" s="45"/>
      <c r="HA41" s="45"/>
      <c r="HB41" s="45"/>
      <c r="HC41" s="45"/>
      <c r="HD41" s="45"/>
      <c r="HE41" s="45"/>
      <c r="HF41" s="45"/>
      <c r="HG41" s="45"/>
      <c r="HH41" s="45"/>
      <c r="HI41" s="45"/>
      <c r="HJ41" s="45"/>
      <c r="HK41" s="45"/>
      <c r="HL41" s="45"/>
      <c r="HM41" s="45"/>
      <c r="HN41" s="45"/>
      <c r="HO41" s="45"/>
      <c r="HP41" s="45"/>
      <c r="HQ41" s="45"/>
      <c r="HR41" s="45"/>
      <c r="HS41" s="45"/>
      <c r="HT41" s="45"/>
      <c r="HU41" s="45"/>
      <c r="HV41" s="45"/>
      <c r="HW41" s="45"/>
      <c r="HX41" s="45"/>
      <c r="HY41" s="45"/>
      <c r="HZ41" s="45"/>
      <c r="IA41" s="45"/>
      <c r="IB41" s="45"/>
      <c r="IC41" s="45"/>
      <c r="ID41" s="45"/>
      <c r="IE41" s="45"/>
      <c r="IF41" s="45"/>
      <c r="IG41" s="45"/>
      <c r="IH41" s="45"/>
      <c r="II41" s="45"/>
      <c r="IJ41" s="45"/>
      <c r="IK41" s="45"/>
      <c r="IL41" s="45"/>
      <c r="IM41" s="45"/>
      <c r="IN41" s="45"/>
      <c r="IO41" s="45"/>
      <c r="IP41" s="45"/>
      <c r="IQ41" s="45"/>
      <c r="IR41" s="45"/>
      <c r="IS41" s="45"/>
      <c r="IT41" s="45"/>
      <c r="IU41" s="45"/>
    </row>
    <row r="42" spans="1:255" s="6" customFormat="1" ht="37.5" customHeight="1" x14ac:dyDescent="0.25">
      <c r="A42" s="47"/>
      <c r="B42" s="25" t="s">
        <v>10</v>
      </c>
      <c r="C42" s="26"/>
      <c r="D42" s="26"/>
      <c r="E42" s="15" t="s">
        <v>11</v>
      </c>
      <c r="F42" s="14">
        <f t="shared" si="0"/>
        <v>21911.999999999985</v>
      </c>
      <c r="G42" s="14">
        <f>SUM(G43:G44)</f>
        <v>21911.999999999985</v>
      </c>
      <c r="H42" s="14"/>
      <c r="I42" s="14">
        <f t="shared" si="4"/>
        <v>103080</v>
      </c>
      <c r="J42" s="14">
        <f>SUM(J43:J44)</f>
        <v>103080</v>
      </c>
      <c r="K42" s="14"/>
      <c r="M42" s="48"/>
      <c r="N42" s="48"/>
    </row>
    <row r="43" spans="1:255" s="51" customFormat="1" ht="70.5" customHeight="1" x14ac:dyDescent="0.25">
      <c r="A43" s="47"/>
      <c r="B43" s="18" t="s">
        <v>10</v>
      </c>
      <c r="C43" s="49">
        <v>1340344300</v>
      </c>
      <c r="D43" s="18" t="s">
        <v>13</v>
      </c>
      <c r="E43" s="50" t="s">
        <v>30</v>
      </c>
      <c r="F43" s="21">
        <f>G43+H43</f>
        <v>3747.9999999999854</v>
      </c>
      <c r="G43" s="21">
        <f>16318+124500+28880-15586.7-56473.3-23890-70000</f>
        <v>3747.9999999999854</v>
      </c>
      <c r="H43" s="21"/>
      <c r="I43" s="21">
        <f>J43+K43</f>
        <v>88080</v>
      </c>
      <c r="J43" s="21">
        <f>51380+35000+1700</f>
        <v>88080</v>
      </c>
      <c r="K43" s="21"/>
      <c r="M43" s="52"/>
      <c r="N43" s="52"/>
    </row>
    <row r="44" spans="1:255" ht="81" customHeight="1" x14ac:dyDescent="0.25">
      <c r="A44" s="47"/>
      <c r="B44" s="18" t="s">
        <v>10</v>
      </c>
      <c r="C44" s="28" t="s">
        <v>71</v>
      </c>
      <c r="D44" s="18" t="s">
        <v>13</v>
      </c>
      <c r="E44" s="53" t="s">
        <v>70</v>
      </c>
      <c r="F44" s="20">
        <f t="shared" si="0"/>
        <v>18164</v>
      </c>
      <c r="G44" s="20">
        <f>26000+10000-17836</f>
        <v>18164</v>
      </c>
      <c r="H44" s="21"/>
      <c r="I44" s="21">
        <f>J44+K44</f>
        <v>15000</v>
      </c>
      <c r="J44" s="20">
        <v>15000</v>
      </c>
      <c r="K44" s="21"/>
      <c r="M44" s="54"/>
      <c r="N44" s="54"/>
    </row>
    <row r="45" spans="1:255" ht="35.25" customHeight="1" x14ac:dyDescent="0.25">
      <c r="A45" s="55"/>
      <c r="B45" s="22" t="s">
        <v>14</v>
      </c>
      <c r="C45" s="18"/>
      <c r="D45" s="18"/>
      <c r="E45" s="35" t="s">
        <v>15</v>
      </c>
      <c r="F45" s="11">
        <f t="shared" si="0"/>
        <v>100952</v>
      </c>
      <c r="G45" s="11">
        <f>G46+G49</f>
        <v>46861</v>
      </c>
      <c r="H45" s="11">
        <f>H46+H49</f>
        <v>54091</v>
      </c>
      <c r="I45" s="11">
        <f t="shared" ref="I45:I46" si="5">J45+K45</f>
        <v>63451.799999999996</v>
      </c>
      <c r="J45" s="11">
        <f>J46+J49</f>
        <v>37354.199999999997</v>
      </c>
      <c r="K45" s="11">
        <f>K46+K49</f>
        <v>26097.599999999999</v>
      </c>
      <c r="M45" s="54"/>
      <c r="N45" s="54"/>
    </row>
    <row r="46" spans="1:255" ht="27.75" customHeight="1" x14ac:dyDescent="0.25">
      <c r="A46" s="55"/>
      <c r="B46" s="22" t="s">
        <v>47</v>
      </c>
      <c r="C46" s="18"/>
      <c r="D46" s="18"/>
      <c r="E46" s="35" t="s">
        <v>48</v>
      </c>
      <c r="F46" s="11">
        <f t="shared" si="0"/>
        <v>800</v>
      </c>
      <c r="G46" s="11">
        <f>G47+G48</f>
        <v>800</v>
      </c>
      <c r="H46" s="11"/>
      <c r="I46" s="11">
        <f t="shared" si="5"/>
        <v>32500</v>
      </c>
      <c r="J46" s="11">
        <f>J47+J48</f>
        <v>32500</v>
      </c>
      <c r="K46" s="11"/>
      <c r="M46" s="54"/>
      <c r="N46" s="54"/>
    </row>
    <row r="47" spans="1:255" s="2" customFormat="1" ht="93" customHeight="1" x14ac:dyDescent="0.25">
      <c r="A47" s="56"/>
      <c r="B47" s="28" t="s">
        <v>47</v>
      </c>
      <c r="C47" s="18" t="s">
        <v>78</v>
      </c>
      <c r="D47" s="18" t="s">
        <v>13</v>
      </c>
      <c r="E47" s="36" t="s">
        <v>58</v>
      </c>
      <c r="F47" s="20">
        <f>G47+H47</f>
        <v>500</v>
      </c>
      <c r="G47" s="20">
        <f>7000-6500</f>
        <v>500</v>
      </c>
      <c r="H47" s="20"/>
      <c r="I47" s="20">
        <f>J47+K47</f>
        <v>32500</v>
      </c>
      <c r="J47" s="20">
        <v>32500</v>
      </c>
      <c r="K47" s="20"/>
      <c r="M47" s="57"/>
      <c r="N47" s="57"/>
    </row>
    <row r="48" spans="1:255" s="2" customFormat="1" ht="70.5" customHeight="1" x14ac:dyDescent="0.25">
      <c r="A48" s="56"/>
      <c r="B48" s="28" t="s">
        <v>47</v>
      </c>
      <c r="C48" s="18" t="s">
        <v>78</v>
      </c>
      <c r="D48" s="18" t="s">
        <v>13</v>
      </c>
      <c r="E48" s="36" t="s">
        <v>91</v>
      </c>
      <c r="F48" s="20">
        <f>G48+H48</f>
        <v>300</v>
      </c>
      <c r="G48" s="20">
        <f>12800-12500</f>
        <v>300</v>
      </c>
      <c r="H48" s="20"/>
      <c r="I48" s="20"/>
      <c r="J48" s="20"/>
      <c r="K48" s="20"/>
      <c r="M48" s="57"/>
      <c r="N48" s="57"/>
    </row>
    <row r="49" spans="1:14" s="2" customFormat="1" ht="28.5" customHeight="1" x14ac:dyDescent="0.25">
      <c r="A49" s="56"/>
      <c r="B49" s="22" t="s">
        <v>16</v>
      </c>
      <c r="C49" s="22"/>
      <c r="D49" s="22"/>
      <c r="E49" s="35" t="s">
        <v>17</v>
      </c>
      <c r="F49" s="11">
        <f t="shared" ref="F49:F52" si="6">G49+H49</f>
        <v>100152</v>
      </c>
      <c r="G49" s="11">
        <f>G50+G51+G52</f>
        <v>46061</v>
      </c>
      <c r="H49" s="11">
        <f>H50+H51+H52</f>
        <v>54091</v>
      </c>
      <c r="I49" s="11">
        <f t="shared" ref="I49:I50" si="7">J49+K49</f>
        <v>30951.8</v>
      </c>
      <c r="J49" s="11">
        <f>J50</f>
        <v>4854.2</v>
      </c>
      <c r="K49" s="11">
        <f>K50</f>
        <v>26097.599999999999</v>
      </c>
      <c r="M49" s="57"/>
      <c r="N49" s="57"/>
    </row>
    <row r="50" spans="1:14" s="2" customFormat="1" ht="84" customHeight="1" x14ac:dyDescent="0.25">
      <c r="A50" s="56"/>
      <c r="B50" s="18" t="s">
        <v>16</v>
      </c>
      <c r="C50" s="28" t="s">
        <v>89</v>
      </c>
      <c r="D50" s="18" t="s">
        <v>13</v>
      </c>
      <c r="E50" s="36" t="s">
        <v>90</v>
      </c>
      <c r="F50" s="20">
        <f t="shared" si="6"/>
        <v>64152</v>
      </c>
      <c r="G50" s="58">
        <v>10061</v>
      </c>
      <c r="H50" s="58">
        <v>54091</v>
      </c>
      <c r="I50" s="20">
        <f t="shared" si="7"/>
        <v>30951.8</v>
      </c>
      <c r="J50" s="58">
        <v>4854.2</v>
      </c>
      <c r="K50" s="58">
        <v>26097.599999999999</v>
      </c>
      <c r="M50" s="57"/>
      <c r="N50" s="57"/>
    </row>
    <row r="51" spans="1:14" s="2" customFormat="1" ht="60" customHeight="1" x14ac:dyDescent="0.25">
      <c r="A51" s="56"/>
      <c r="B51" s="18" t="s">
        <v>16</v>
      </c>
      <c r="C51" s="28" t="s">
        <v>97</v>
      </c>
      <c r="D51" s="18" t="s">
        <v>13</v>
      </c>
      <c r="E51" s="36" t="s">
        <v>98</v>
      </c>
      <c r="F51" s="20">
        <f t="shared" si="6"/>
        <v>29000</v>
      </c>
      <c r="G51" s="58">
        <f>31500-2500</f>
        <v>29000</v>
      </c>
      <c r="H51" s="58"/>
      <c r="I51" s="20"/>
      <c r="J51" s="58"/>
      <c r="K51" s="58"/>
      <c r="M51" s="57"/>
      <c r="N51" s="57"/>
    </row>
    <row r="52" spans="1:14" s="2" customFormat="1" ht="71.25" customHeight="1" x14ac:dyDescent="0.25">
      <c r="A52" s="56"/>
      <c r="B52" s="18" t="s">
        <v>16</v>
      </c>
      <c r="C52" s="28" t="s">
        <v>97</v>
      </c>
      <c r="D52" s="18" t="s">
        <v>13</v>
      </c>
      <c r="E52" s="36" t="s">
        <v>101</v>
      </c>
      <c r="F52" s="20">
        <f t="shared" si="6"/>
        <v>7000</v>
      </c>
      <c r="G52" s="58">
        <f>4500+2500</f>
        <v>7000</v>
      </c>
      <c r="H52" s="58"/>
      <c r="I52" s="20"/>
      <c r="J52" s="58"/>
      <c r="K52" s="58"/>
      <c r="M52" s="57"/>
      <c r="N52" s="57"/>
    </row>
    <row r="53" spans="1:14" s="2" customFormat="1" ht="30.75" customHeight="1" x14ac:dyDescent="0.25">
      <c r="A53" s="56"/>
      <c r="B53" s="25" t="s">
        <v>18</v>
      </c>
      <c r="C53" s="22"/>
      <c r="D53" s="25"/>
      <c r="E53" s="35" t="s">
        <v>19</v>
      </c>
      <c r="F53" s="11">
        <f>G53+H53</f>
        <v>6743</v>
      </c>
      <c r="G53" s="11">
        <f>G56+G54</f>
        <v>6743</v>
      </c>
      <c r="H53" s="20"/>
      <c r="I53" s="20"/>
      <c r="J53" s="20"/>
      <c r="K53" s="20"/>
      <c r="M53" s="57"/>
      <c r="N53" s="57"/>
    </row>
    <row r="54" spans="1:14" s="2" customFormat="1" ht="30.75" customHeight="1" x14ac:dyDescent="0.25">
      <c r="A54" s="56"/>
      <c r="B54" s="22" t="s">
        <v>99</v>
      </c>
      <c r="C54" s="22"/>
      <c r="D54" s="22"/>
      <c r="E54" s="59" t="s">
        <v>100</v>
      </c>
      <c r="F54" s="11">
        <f>G54+H54</f>
        <v>4000</v>
      </c>
      <c r="G54" s="11">
        <f>G55</f>
        <v>4000</v>
      </c>
      <c r="H54" s="20"/>
      <c r="I54" s="20"/>
      <c r="J54" s="20"/>
      <c r="K54" s="20"/>
      <c r="M54" s="57"/>
      <c r="N54" s="57"/>
    </row>
    <row r="55" spans="1:14" s="2" customFormat="1" ht="74.25" customHeight="1" x14ac:dyDescent="0.25">
      <c r="A55" s="56"/>
      <c r="B55" s="28" t="s">
        <v>99</v>
      </c>
      <c r="C55" s="28" t="s">
        <v>86</v>
      </c>
      <c r="D55" s="28" t="s">
        <v>13</v>
      </c>
      <c r="E55" s="60" t="s">
        <v>101</v>
      </c>
      <c r="F55" s="20">
        <f>G55+H55</f>
        <v>4000</v>
      </c>
      <c r="G55" s="20">
        <v>4000</v>
      </c>
      <c r="H55" s="20"/>
      <c r="I55" s="20"/>
      <c r="J55" s="20"/>
      <c r="K55" s="20"/>
      <c r="M55" s="57"/>
      <c r="N55" s="57"/>
    </row>
    <row r="56" spans="1:14" ht="38.25" customHeight="1" x14ac:dyDescent="0.25">
      <c r="A56" s="55"/>
      <c r="B56" s="22" t="s">
        <v>65</v>
      </c>
      <c r="C56" s="61"/>
      <c r="D56" s="28"/>
      <c r="E56" s="62" t="s">
        <v>66</v>
      </c>
      <c r="F56" s="11">
        <f t="shared" ref="F56:F57" si="8">G56+H56</f>
        <v>2743</v>
      </c>
      <c r="G56" s="11">
        <f>SUM(G57:G57)</f>
        <v>2743</v>
      </c>
      <c r="H56" s="11"/>
      <c r="I56" s="11"/>
      <c r="J56" s="11"/>
      <c r="K56" s="11"/>
      <c r="M56" s="54"/>
      <c r="N56" s="54"/>
    </row>
    <row r="57" spans="1:14" ht="45.75" customHeight="1" x14ac:dyDescent="0.25">
      <c r="A57" s="55"/>
      <c r="B57" s="28" t="s">
        <v>65</v>
      </c>
      <c r="C57" s="28" t="s">
        <v>86</v>
      </c>
      <c r="D57" s="28" t="s">
        <v>13</v>
      </c>
      <c r="E57" s="63" t="s">
        <v>67</v>
      </c>
      <c r="F57" s="20">
        <f t="shared" si="8"/>
        <v>2743</v>
      </c>
      <c r="G57" s="20">
        <f>7038.5-4295.5</f>
        <v>2743</v>
      </c>
      <c r="H57" s="20"/>
      <c r="I57" s="20"/>
      <c r="J57" s="20"/>
      <c r="K57" s="20"/>
      <c r="M57" s="64"/>
      <c r="N57" s="64"/>
    </row>
    <row r="58" spans="1:14" ht="30" customHeight="1" x14ac:dyDescent="0.25">
      <c r="A58" s="55"/>
      <c r="B58" s="22" t="s">
        <v>31</v>
      </c>
      <c r="C58" s="28"/>
      <c r="D58" s="28"/>
      <c r="E58" s="35" t="s">
        <v>32</v>
      </c>
      <c r="F58" s="11">
        <f t="shared" si="0"/>
        <v>1064298</v>
      </c>
      <c r="G58" s="11">
        <f>G59+G64</f>
        <v>81108.799999999988</v>
      </c>
      <c r="H58" s="11">
        <f>H59+H64</f>
        <v>983189.20000000007</v>
      </c>
      <c r="I58" s="11">
        <f t="shared" ref="I58:I59" si="9">J58+K58</f>
        <v>175361.99999999994</v>
      </c>
      <c r="J58" s="11">
        <f>J59+J64</f>
        <v>12275.3</v>
      </c>
      <c r="K58" s="11">
        <f>K59+K64</f>
        <v>163086.69999999995</v>
      </c>
      <c r="M58" s="54"/>
      <c r="N58" s="54"/>
    </row>
    <row r="59" spans="1:14" ht="30" customHeight="1" x14ac:dyDescent="0.25">
      <c r="A59" s="55"/>
      <c r="B59" s="22" t="s">
        <v>68</v>
      </c>
      <c r="C59" s="22"/>
      <c r="D59" s="22"/>
      <c r="E59" s="35" t="s">
        <v>69</v>
      </c>
      <c r="F59" s="11">
        <f t="shared" ref="F59" si="10">G59+H59</f>
        <v>993403.60000000009</v>
      </c>
      <c r="G59" s="11">
        <f>SUM(G60:G63)</f>
        <v>69867.399999999994</v>
      </c>
      <c r="H59" s="11">
        <f>SUM(H60:H63)</f>
        <v>923536.20000000007</v>
      </c>
      <c r="I59" s="11">
        <f t="shared" si="9"/>
        <v>175361.99999999994</v>
      </c>
      <c r="J59" s="11">
        <f>SUM(J60:J63)</f>
        <v>12275.3</v>
      </c>
      <c r="K59" s="11">
        <f>SUM(K60:K63)</f>
        <v>163086.69999999995</v>
      </c>
      <c r="M59" s="54"/>
      <c r="N59" s="54"/>
    </row>
    <row r="60" spans="1:14" ht="27" customHeight="1" x14ac:dyDescent="0.25">
      <c r="A60" s="55"/>
      <c r="B60" s="83" t="s">
        <v>68</v>
      </c>
      <c r="C60" s="18" t="s">
        <v>79</v>
      </c>
      <c r="D60" s="83" t="s">
        <v>13</v>
      </c>
      <c r="E60" s="85" t="s">
        <v>75</v>
      </c>
      <c r="F60" s="20">
        <f>G60+H60</f>
        <v>913659.60000000009</v>
      </c>
      <c r="H60" s="20">
        <f>163087.7+750571.9</f>
        <v>913659.60000000009</v>
      </c>
      <c r="I60" s="20">
        <f>J60+K60</f>
        <v>163086.69999999995</v>
      </c>
      <c r="J60" s="20"/>
      <c r="K60" s="20">
        <f>163086.7+661349-661349</f>
        <v>163086.69999999995</v>
      </c>
      <c r="M60" s="54"/>
      <c r="N60" s="54"/>
    </row>
    <row r="61" spans="1:14" ht="27" customHeight="1" x14ac:dyDescent="0.25">
      <c r="A61" s="55"/>
      <c r="B61" s="84"/>
      <c r="C61" s="18" t="s">
        <v>80</v>
      </c>
      <c r="D61" s="84"/>
      <c r="E61" s="86"/>
      <c r="F61" s="20">
        <f>G61+H61</f>
        <v>68770</v>
      </c>
      <c r="G61" s="20">
        <f>12275.3+56494.7</f>
        <v>68770</v>
      </c>
      <c r="H61" s="20"/>
      <c r="I61" s="20">
        <f>J61+K61</f>
        <v>12275.3</v>
      </c>
      <c r="J61" s="20">
        <v>12275.3</v>
      </c>
      <c r="K61" s="20"/>
      <c r="M61" s="54"/>
      <c r="N61" s="54"/>
    </row>
    <row r="62" spans="1:14" ht="27.75" customHeight="1" x14ac:dyDescent="0.25">
      <c r="A62" s="55"/>
      <c r="B62" s="83" t="s">
        <v>68</v>
      </c>
      <c r="C62" s="18" t="s">
        <v>81</v>
      </c>
      <c r="D62" s="83" t="s">
        <v>13</v>
      </c>
      <c r="E62" s="85" t="s">
        <v>83</v>
      </c>
      <c r="F62" s="20">
        <f t="shared" ref="F62:F63" si="11">G62+H62</f>
        <v>9876.6</v>
      </c>
      <c r="G62" s="20"/>
      <c r="H62" s="20">
        <v>9876.6</v>
      </c>
      <c r="I62" s="20"/>
      <c r="J62" s="20"/>
      <c r="K62" s="20"/>
      <c r="M62" s="54"/>
      <c r="N62" s="54"/>
    </row>
    <row r="63" spans="1:14" ht="27.75" customHeight="1" x14ac:dyDescent="0.25">
      <c r="A63" s="55"/>
      <c r="B63" s="84"/>
      <c r="C63" s="18" t="s">
        <v>82</v>
      </c>
      <c r="D63" s="84"/>
      <c r="E63" s="86"/>
      <c r="F63" s="20">
        <f t="shared" si="11"/>
        <v>1097.4000000000001</v>
      </c>
      <c r="G63" s="20">
        <v>1097.4000000000001</v>
      </c>
      <c r="H63" s="20"/>
      <c r="I63" s="20"/>
      <c r="J63" s="20"/>
      <c r="K63" s="20"/>
      <c r="M63" s="54"/>
      <c r="N63" s="54"/>
    </row>
    <row r="64" spans="1:14" ht="39" customHeight="1" x14ac:dyDescent="0.25">
      <c r="A64" s="55"/>
      <c r="B64" s="22" t="s">
        <v>41</v>
      </c>
      <c r="C64" s="22"/>
      <c r="D64" s="22"/>
      <c r="E64" s="35" t="s">
        <v>40</v>
      </c>
      <c r="F64" s="11">
        <f t="shared" si="0"/>
        <v>70894.399999999994</v>
      </c>
      <c r="G64" s="11">
        <f>SUM(G65:G67)</f>
        <v>11241.4</v>
      </c>
      <c r="H64" s="11">
        <f>SUM(H65:H67)</f>
        <v>59653</v>
      </c>
      <c r="I64" s="11"/>
      <c r="J64" s="11"/>
      <c r="K64" s="11"/>
      <c r="M64" s="54"/>
      <c r="N64" s="54"/>
    </row>
    <row r="65" spans="1:14" ht="32.25" customHeight="1" x14ac:dyDescent="0.25">
      <c r="A65" s="55"/>
      <c r="B65" s="83" t="s">
        <v>41</v>
      </c>
      <c r="C65" s="18" t="s">
        <v>84</v>
      </c>
      <c r="D65" s="83" t="s">
        <v>13</v>
      </c>
      <c r="E65" s="85" t="s">
        <v>46</v>
      </c>
      <c r="F65" s="20">
        <f>G65+H65</f>
        <v>59653</v>
      </c>
      <c r="G65" s="20"/>
      <c r="H65" s="20">
        <v>59653</v>
      </c>
      <c r="I65" s="20"/>
      <c r="J65" s="20"/>
      <c r="K65" s="20"/>
      <c r="M65" s="64"/>
      <c r="N65" s="54"/>
    </row>
    <row r="66" spans="1:14" ht="33" customHeight="1" x14ac:dyDescent="0.25">
      <c r="A66" s="55"/>
      <c r="B66" s="84"/>
      <c r="C66" s="18" t="s">
        <v>85</v>
      </c>
      <c r="D66" s="84"/>
      <c r="E66" s="86"/>
      <c r="F66" s="20">
        <f>G66+H66</f>
        <v>7241.4</v>
      </c>
      <c r="G66" s="20">
        <v>7241.4</v>
      </c>
      <c r="H66" s="20"/>
      <c r="I66" s="20"/>
      <c r="J66" s="20"/>
      <c r="K66" s="20"/>
      <c r="M66" s="64"/>
      <c r="N66" s="54"/>
    </row>
    <row r="67" spans="1:14" ht="78" customHeight="1" x14ac:dyDescent="0.25">
      <c r="A67" s="55"/>
      <c r="B67" s="28" t="s">
        <v>41</v>
      </c>
      <c r="C67" s="18" t="s">
        <v>110</v>
      </c>
      <c r="D67" s="28" t="s">
        <v>13</v>
      </c>
      <c r="E67" s="60" t="s">
        <v>101</v>
      </c>
      <c r="F67" s="20">
        <f t="shared" ref="F67" si="12">G67+H67</f>
        <v>4000</v>
      </c>
      <c r="G67" s="20">
        <v>4000</v>
      </c>
      <c r="H67" s="20"/>
      <c r="I67" s="20"/>
      <c r="J67" s="20"/>
      <c r="K67" s="20"/>
      <c r="M67" s="64"/>
      <c r="N67" s="54"/>
    </row>
    <row r="68" spans="1:14" ht="39" customHeight="1" x14ac:dyDescent="0.25">
      <c r="A68" s="55"/>
      <c r="B68" s="102" t="s">
        <v>25</v>
      </c>
      <c r="C68" s="102"/>
      <c r="D68" s="102"/>
      <c r="E68" s="102"/>
      <c r="F68" s="11">
        <f t="shared" si="0"/>
        <v>6728</v>
      </c>
      <c r="G68" s="11">
        <f>G69+G73</f>
        <v>1660</v>
      </c>
      <c r="H68" s="11">
        <f>H69+H73</f>
        <v>5068</v>
      </c>
      <c r="I68" s="11">
        <f t="shared" ref="I68:I75" si="13">J68+K68</f>
        <v>2800.5</v>
      </c>
      <c r="J68" s="11">
        <f>J69+J73</f>
        <v>1452.8</v>
      </c>
      <c r="K68" s="11">
        <f>K69+K73</f>
        <v>1347.7</v>
      </c>
      <c r="M68" s="65"/>
      <c r="N68" s="65"/>
    </row>
    <row r="69" spans="1:14" ht="39" customHeight="1" x14ac:dyDescent="0.25">
      <c r="A69" s="55"/>
      <c r="B69" s="22" t="s">
        <v>14</v>
      </c>
      <c r="C69" s="18"/>
      <c r="D69" s="18"/>
      <c r="E69" s="35" t="s">
        <v>15</v>
      </c>
      <c r="F69" s="11">
        <f t="shared" si="0"/>
        <v>1590</v>
      </c>
      <c r="G69" s="11">
        <f>G70</f>
        <v>1590</v>
      </c>
      <c r="H69" s="11"/>
      <c r="I69" s="11">
        <f t="shared" si="13"/>
        <v>1382.8</v>
      </c>
      <c r="J69" s="11">
        <f>J70</f>
        <v>1382.8</v>
      </c>
      <c r="K69" s="11"/>
      <c r="M69" s="54"/>
      <c r="N69" s="54"/>
    </row>
    <row r="70" spans="1:14" ht="29.25" customHeight="1" x14ac:dyDescent="0.25">
      <c r="A70" s="55"/>
      <c r="B70" s="25" t="s">
        <v>26</v>
      </c>
      <c r="C70" s="66"/>
      <c r="D70" s="66"/>
      <c r="E70" s="41" t="s">
        <v>27</v>
      </c>
      <c r="F70" s="11">
        <f t="shared" si="0"/>
        <v>1590</v>
      </c>
      <c r="G70" s="11">
        <f>G71+G72</f>
        <v>1590</v>
      </c>
      <c r="H70" s="11"/>
      <c r="I70" s="11">
        <f t="shared" si="13"/>
        <v>1382.8</v>
      </c>
      <c r="J70" s="11">
        <f>J71+J72</f>
        <v>1382.8</v>
      </c>
      <c r="K70" s="11"/>
      <c r="M70" s="54"/>
      <c r="N70" s="54"/>
    </row>
    <row r="71" spans="1:14" ht="69.75" customHeight="1" x14ac:dyDescent="0.25">
      <c r="A71" s="55"/>
      <c r="B71" s="18" t="s">
        <v>26</v>
      </c>
      <c r="C71" s="28" t="s">
        <v>59</v>
      </c>
      <c r="D71" s="18">
        <v>200</v>
      </c>
      <c r="E71" s="36" t="s">
        <v>36</v>
      </c>
      <c r="F71" s="20">
        <f t="shared" si="0"/>
        <v>1500</v>
      </c>
      <c r="G71" s="58">
        <v>1500</v>
      </c>
      <c r="H71" s="11"/>
      <c r="I71" s="20">
        <f t="shared" si="13"/>
        <v>1292.8</v>
      </c>
      <c r="J71" s="58">
        <v>1292.8</v>
      </c>
      <c r="K71" s="11"/>
      <c r="M71" s="64"/>
      <c r="N71" s="64"/>
    </row>
    <row r="72" spans="1:14" ht="95.25" customHeight="1" x14ac:dyDescent="0.25">
      <c r="A72" s="55"/>
      <c r="B72" s="18" t="s">
        <v>26</v>
      </c>
      <c r="C72" s="28" t="s">
        <v>59</v>
      </c>
      <c r="D72" s="18">
        <v>200</v>
      </c>
      <c r="E72" s="36" t="s">
        <v>28</v>
      </c>
      <c r="F72" s="20">
        <f t="shared" si="0"/>
        <v>90</v>
      </c>
      <c r="G72" s="58">
        <v>90</v>
      </c>
      <c r="H72" s="20"/>
      <c r="I72" s="20">
        <f t="shared" si="13"/>
        <v>90</v>
      </c>
      <c r="J72" s="58">
        <v>90</v>
      </c>
      <c r="K72" s="20"/>
      <c r="M72" s="54"/>
      <c r="N72" s="54"/>
    </row>
    <row r="73" spans="1:14" ht="39" customHeight="1" x14ac:dyDescent="0.25">
      <c r="A73" s="55"/>
      <c r="B73" s="25" t="s">
        <v>20</v>
      </c>
      <c r="C73" s="39"/>
      <c r="D73" s="40"/>
      <c r="E73" s="41" t="s">
        <v>21</v>
      </c>
      <c r="F73" s="11">
        <f t="shared" si="0"/>
        <v>5138</v>
      </c>
      <c r="G73" s="11">
        <f>G74</f>
        <v>70</v>
      </c>
      <c r="H73" s="11">
        <f>H74</f>
        <v>5068</v>
      </c>
      <c r="I73" s="11">
        <f t="shared" si="13"/>
        <v>1417.7</v>
      </c>
      <c r="J73" s="11">
        <f>J74</f>
        <v>70</v>
      </c>
      <c r="K73" s="11">
        <f>K74</f>
        <v>1347.7</v>
      </c>
      <c r="M73" s="54"/>
      <c r="N73" s="54"/>
    </row>
    <row r="74" spans="1:14" ht="36" customHeight="1" x14ac:dyDescent="0.25">
      <c r="A74" s="55"/>
      <c r="B74" s="25" t="s">
        <v>22</v>
      </c>
      <c r="C74" s="39"/>
      <c r="D74" s="40"/>
      <c r="E74" s="24" t="s">
        <v>23</v>
      </c>
      <c r="F74" s="11">
        <f t="shared" si="0"/>
        <v>5138</v>
      </c>
      <c r="G74" s="11">
        <f>SUM(G75:G76)</f>
        <v>70</v>
      </c>
      <c r="H74" s="11">
        <f>SUM(H75:H76)</f>
        <v>5068</v>
      </c>
      <c r="I74" s="11">
        <f t="shared" si="13"/>
        <v>1417.7</v>
      </c>
      <c r="J74" s="11">
        <f>SUM(J75:J76)</f>
        <v>70</v>
      </c>
      <c r="K74" s="11">
        <f>SUM(K75:K76)</f>
        <v>1347.7</v>
      </c>
      <c r="M74" s="54"/>
      <c r="N74" s="54"/>
    </row>
    <row r="75" spans="1:14" ht="41.25" customHeight="1" x14ac:dyDescent="0.25">
      <c r="A75" s="55"/>
      <c r="B75" s="103" t="s">
        <v>22</v>
      </c>
      <c r="C75" s="18" t="s">
        <v>72</v>
      </c>
      <c r="D75" s="103" t="s">
        <v>13</v>
      </c>
      <c r="E75" s="104" t="s">
        <v>24</v>
      </c>
      <c r="F75" s="20">
        <f t="shared" si="0"/>
        <v>70</v>
      </c>
      <c r="G75" s="20">
        <v>70</v>
      </c>
      <c r="H75" s="11"/>
      <c r="I75" s="20">
        <f t="shared" si="13"/>
        <v>70</v>
      </c>
      <c r="J75" s="20">
        <v>70</v>
      </c>
      <c r="K75" s="11"/>
      <c r="M75" s="54"/>
      <c r="N75" s="54"/>
    </row>
    <row r="76" spans="1:14" ht="43.5" customHeight="1" x14ac:dyDescent="0.25">
      <c r="A76" s="55"/>
      <c r="B76" s="103"/>
      <c r="C76" s="18" t="s">
        <v>73</v>
      </c>
      <c r="D76" s="103"/>
      <c r="E76" s="104"/>
      <c r="F76" s="20">
        <f>H76</f>
        <v>5068</v>
      </c>
      <c r="G76" s="20"/>
      <c r="H76" s="58">
        <v>5068</v>
      </c>
      <c r="I76" s="20">
        <f>K76</f>
        <v>1347.7</v>
      </c>
      <c r="J76" s="20"/>
      <c r="K76" s="20">
        <v>1347.7</v>
      </c>
      <c r="M76" s="54"/>
      <c r="N76" s="54"/>
    </row>
    <row r="77" spans="1:14" ht="58.5" customHeight="1" x14ac:dyDescent="0.25">
      <c r="A77" s="55"/>
      <c r="B77" s="102" t="s">
        <v>35</v>
      </c>
      <c r="C77" s="102"/>
      <c r="D77" s="102"/>
      <c r="E77" s="102"/>
      <c r="F77" s="11">
        <f t="shared" ref="F77:F83" si="14">G77+H77</f>
        <v>81231.399999999994</v>
      </c>
      <c r="G77" s="11"/>
      <c r="H77" s="11">
        <f>H78</f>
        <v>81231.399999999994</v>
      </c>
      <c r="I77" s="11">
        <f t="shared" ref="I77:I83" si="15">J77+K77</f>
        <v>65104.600000000006</v>
      </c>
      <c r="J77" s="11"/>
      <c r="K77" s="11">
        <f>K78</f>
        <v>65104.600000000006</v>
      </c>
      <c r="M77" s="54"/>
      <c r="N77" s="54"/>
    </row>
    <row r="78" spans="1:14" ht="27" customHeight="1" x14ac:dyDescent="0.25">
      <c r="A78" s="55"/>
      <c r="B78" s="25" t="s">
        <v>20</v>
      </c>
      <c r="C78" s="39"/>
      <c r="D78" s="40"/>
      <c r="E78" s="41" t="s">
        <v>21</v>
      </c>
      <c r="F78" s="11">
        <f t="shared" si="14"/>
        <v>81231.399999999994</v>
      </c>
      <c r="G78" s="11"/>
      <c r="H78" s="11">
        <f>H79</f>
        <v>81231.399999999994</v>
      </c>
      <c r="I78" s="11">
        <f t="shared" si="15"/>
        <v>66560.700000000012</v>
      </c>
      <c r="J78" s="11">
        <f>J79</f>
        <v>1456.1</v>
      </c>
      <c r="K78" s="11">
        <f>K79</f>
        <v>65104.600000000006</v>
      </c>
      <c r="M78" s="54"/>
      <c r="N78" s="54"/>
    </row>
    <row r="79" spans="1:14" ht="27" customHeight="1" x14ac:dyDescent="0.25">
      <c r="A79" s="55"/>
      <c r="B79" s="22" t="s">
        <v>22</v>
      </c>
      <c r="C79" s="67"/>
      <c r="D79" s="67"/>
      <c r="E79" s="68" t="s">
        <v>23</v>
      </c>
      <c r="F79" s="11">
        <f t="shared" si="14"/>
        <v>81231.399999999994</v>
      </c>
      <c r="G79" s="11"/>
      <c r="H79" s="11">
        <f>H80+H81+H82</f>
        <v>81231.399999999994</v>
      </c>
      <c r="I79" s="11">
        <f t="shared" si="15"/>
        <v>66560.700000000012</v>
      </c>
      <c r="J79" s="11">
        <f>J80+J81+J82</f>
        <v>1456.1</v>
      </c>
      <c r="K79" s="11">
        <f>K80+K81+K82</f>
        <v>65104.600000000006</v>
      </c>
      <c r="M79" s="54"/>
      <c r="N79" s="54"/>
    </row>
    <row r="80" spans="1:14" s="71" customFormat="1" ht="125.25" customHeight="1" x14ac:dyDescent="0.25">
      <c r="A80" s="69"/>
      <c r="B80" s="28" t="s">
        <v>22</v>
      </c>
      <c r="C80" s="28" t="s">
        <v>74</v>
      </c>
      <c r="D80" s="28" t="s">
        <v>12</v>
      </c>
      <c r="E80" s="70" t="s">
        <v>55</v>
      </c>
      <c r="F80" s="20">
        <f t="shared" si="14"/>
        <v>81231.399999999994</v>
      </c>
      <c r="G80" s="20"/>
      <c r="H80" s="58">
        <v>81231.399999999994</v>
      </c>
      <c r="I80" s="20">
        <f t="shared" si="15"/>
        <v>45760.4</v>
      </c>
      <c r="J80" s="20"/>
      <c r="K80" s="58">
        <v>45760.4</v>
      </c>
      <c r="M80" s="54"/>
      <c r="N80" s="54"/>
    </row>
    <row r="81" spans="1:14" s="71" customFormat="1" ht="42" customHeight="1" x14ac:dyDescent="0.25">
      <c r="A81" s="69"/>
      <c r="B81" s="105" t="s">
        <v>22</v>
      </c>
      <c r="C81" s="28" t="s">
        <v>92</v>
      </c>
      <c r="D81" s="105" t="s">
        <v>12</v>
      </c>
      <c r="E81" s="104" t="s">
        <v>45</v>
      </c>
      <c r="F81" s="20"/>
      <c r="G81" s="20"/>
      <c r="H81" s="58"/>
      <c r="I81" s="20">
        <f t="shared" si="15"/>
        <v>1456.1</v>
      </c>
      <c r="J81" s="20">
        <v>1456.1</v>
      </c>
      <c r="K81" s="58"/>
      <c r="M81" s="54"/>
      <c r="N81" s="54"/>
    </row>
    <row r="82" spans="1:14" s="71" customFormat="1" ht="42" customHeight="1" x14ac:dyDescent="0.25">
      <c r="A82" s="69"/>
      <c r="B82" s="105"/>
      <c r="C82" s="28" t="s">
        <v>93</v>
      </c>
      <c r="D82" s="105"/>
      <c r="E82" s="104"/>
      <c r="F82" s="20"/>
      <c r="G82" s="20"/>
      <c r="H82" s="58"/>
      <c r="I82" s="20">
        <f t="shared" si="15"/>
        <v>19344.2</v>
      </c>
      <c r="K82" s="58">
        <v>19344.2</v>
      </c>
      <c r="M82" s="54"/>
      <c r="N82" s="54"/>
    </row>
    <row r="83" spans="1:14" s="6" customFormat="1" ht="22.5" customHeight="1" x14ac:dyDescent="0.25">
      <c r="A83" s="72"/>
      <c r="B83" s="101" t="s">
        <v>29</v>
      </c>
      <c r="C83" s="101"/>
      <c r="D83" s="101"/>
      <c r="E83" s="73"/>
      <c r="F83" s="11">
        <f t="shared" si="14"/>
        <v>1800056.7</v>
      </c>
      <c r="G83" s="11">
        <f>SUM(G16+G68+G77)</f>
        <v>469397.89999999997</v>
      </c>
      <c r="H83" s="11">
        <f>SUM(H16+H68+H77)</f>
        <v>1330658.8</v>
      </c>
      <c r="I83" s="11">
        <f t="shared" si="15"/>
        <v>568669.39999999991</v>
      </c>
      <c r="J83" s="11">
        <f>SUM(J16+J68+J77)</f>
        <v>313032.8</v>
      </c>
      <c r="K83" s="11">
        <f>SUM(K16+K68+K77)</f>
        <v>255636.59999999998</v>
      </c>
    </row>
    <row r="84" spans="1:14" s="6" customFormat="1" ht="16.5" x14ac:dyDescent="0.25">
      <c r="B84" s="74"/>
      <c r="C84" s="74"/>
      <c r="D84" s="74"/>
      <c r="E84" s="74"/>
      <c r="F84" s="75"/>
      <c r="G84" s="75"/>
      <c r="H84" s="75"/>
      <c r="I84" s="75"/>
      <c r="J84" s="75"/>
      <c r="K84" s="75"/>
    </row>
    <row r="85" spans="1:14" x14ac:dyDescent="0.25">
      <c r="G85" s="77"/>
      <c r="H85" s="78"/>
      <c r="J85" s="77"/>
    </row>
    <row r="86" spans="1:14" x14ac:dyDescent="0.25">
      <c r="G86" s="79"/>
      <c r="J86" s="79"/>
    </row>
    <row r="88" spans="1:14" x14ac:dyDescent="0.25">
      <c r="B88" s="1"/>
      <c r="C88" s="1"/>
      <c r="D88" s="1"/>
      <c r="E88" s="1"/>
      <c r="F88" s="1"/>
      <c r="G88" s="80"/>
      <c r="J88" s="80"/>
      <c r="K88" s="1"/>
    </row>
  </sheetData>
  <mergeCells count="47">
    <mergeCell ref="E2:K2"/>
    <mergeCell ref="H1:K1"/>
    <mergeCell ref="B81:B82"/>
    <mergeCell ref="D81:D82"/>
    <mergeCell ref="E81:E82"/>
    <mergeCell ref="B16:E16"/>
    <mergeCell ref="B17:E17"/>
    <mergeCell ref="B38:E38"/>
    <mergeCell ref="J12:K12"/>
    <mergeCell ref="B13:B14"/>
    <mergeCell ref="C13:C14"/>
    <mergeCell ref="D13:D14"/>
    <mergeCell ref="G13:G14"/>
    <mergeCell ref="H13:H14"/>
    <mergeCell ref="J13:J14"/>
    <mergeCell ref="K13:K14"/>
    <mergeCell ref="B83:D83"/>
    <mergeCell ref="B68:E68"/>
    <mergeCell ref="B75:B76"/>
    <mergeCell ref="D75:D76"/>
    <mergeCell ref="E75:E76"/>
    <mergeCell ref="B77:E77"/>
    <mergeCell ref="I12:I14"/>
    <mergeCell ref="B26:B27"/>
    <mergeCell ref="D26:D27"/>
    <mergeCell ref="E26:E27"/>
    <mergeCell ref="B10:H10"/>
    <mergeCell ref="B12:D12"/>
    <mergeCell ref="E12:E14"/>
    <mergeCell ref="F12:F14"/>
    <mergeCell ref="G12:H12"/>
    <mergeCell ref="H3:K3"/>
    <mergeCell ref="B65:B66"/>
    <mergeCell ref="D65:D66"/>
    <mergeCell ref="E65:E66"/>
    <mergeCell ref="B60:B61"/>
    <mergeCell ref="D60:D61"/>
    <mergeCell ref="E60:E61"/>
    <mergeCell ref="B62:B63"/>
    <mergeCell ref="D62:D63"/>
    <mergeCell ref="E62:E63"/>
    <mergeCell ref="B9:K9"/>
    <mergeCell ref="H4:K4"/>
    <mergeCell ref="E5:H5"/>
    <mergeCell ref="B6:K6"/>
    <mergeCell ref="B7:K7"/>
    <mergeCell ref="B8:K8"/>
  </mergeCells>
  <pageMargins left="0.78740157480314965" right="0.78740157480314965" top="1.1811023622047245" bottom="0.59055118110236227" header="0.31496062992125984" footer="0.31496062992125984"/>
  <pageSetup paperSize="9" orientation="landscape" r:id="rId1"/>
  <headerFooter>
    <oddHeader>&amp;C&amp;P</oddHeader>
  </headerFooter>
  <rowBreaks count="1" manualBreakCount="1">
    <brk id="83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</vt:lpstr>
      <vt:lpstr>'приложение '!Заголовки_для_печати</vt:lpstr>
      <vt:lpstr>'приложение '!Область_печати</vt:lpstr>
    </vt:vector>
  </TitlesOfParts>
  <Company>Krokoz™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goncharova</dc:creator>
  <cp:lastModifiedBy>Пользователь</cp:lastModifiedBy>
  <cp:lastPrinted>2025-10-30T13:37:33Z</cp:lastPrinted>
  <dcterms:created xsi:type="dcterms:W3CDTF">2017-11-08T08:25:33Z</dcterms:created>
  <dcterms:modified xsi:type="dcterms:W3CDTF">2025-10-30T13:44:29Z</dcterms:modified>
</cp:coreProperties>
</file>