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6 заседание (21.03.2025)\368 О внес. изм. в бюджет\"/>
    </mc:Choice>
  </mc:AlternateContent>
  <xr:revisionPtr revIDLastSave="0" documentId="13_ncr:1_{DEFD4BB4-7554-4C35-9DD6-3600FD665F0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приложение!$B$1:$I$116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9" l="1"/>
  <c r="G36" i="9"/>
  <c r="F33" i="9"/>
  <c r="F66" i="9"/>
  <c r="G65" i="9"/>
  <c r="G58" i="9"/>
  <c r="G39" i="9"/>
  <c r="G38" i="9"/>
  <c r="F79" i="9" l="1"/>
  <c r="F80" i="9"/>
  <c r="F81" i="9"/>
  <c r="F77" i="9"/>
  <c r="I76" i="9"/>
  <c r="H69" i="9"/>
  <c r="I69" i="9"/>
  <c r="F74" i="9"/>
  <c r="I68" i="9" l="1"/>
  <c r="H93" i="9" l="1"/>
  <c r="G93" i="9"/>
  <c r="F96" i="9"/>
  <c r="G89" i="9"/>
  <c r="F61" i="9"/>
  <c r="G60" i="9"/>
  <c r="G30" i="9"/>
  <c r="F60" i="9" l="1"/>
  <c r="I65" i="9" l="1"/>
  <c r="F65" i="9" s="1"/>
  <c r="I64" i="9"/>
  <c r="F64" i="9" s="1"/>
  <c r="G64" i="9"/>
  <c r="G57" i="9"/>
  <c r="H56" i="9"/>
  <c r="G55" i="9"/>
  <c r="I41" i="9"/>
  <c r="G41" i="9"/>
  <c r="I40" i="9"/>
  <c r="F40" i="9" s="1"/>
  <c r="I39" i="9"/>
  <c r="F39" i="9" s="1"/>
  <c r="I38" i="9"/>
  <c r="F38" i="9"/>
  <c r="I37" i="9"/>
  <c r="G37" i="9"/>
  <c r="F37" i="9" s="1"/>
  <c r="I36" i="9"/>
  <c r="F36" i="9"/>
  <c r="H22" i="9"/>
  <c r="H21" i="9" s="1"/>
  <c r="G22" i="9"/>
  <c r="F24" i="9"/>
  <c r="F23" i="9"/>
  <c r="F41" i="9" l="1"/>
  <c r="I62" i="9"/>
  <c r="I59" i="9" s="1"/>
  <c r="I47" i="9" s="1"/>
  <c r="I16" i="9" s="1"/>
  <c r="I116" i="9" s="1"/>
  <c r="H35" i="9"/>
  <c r="H28" i="9" s="1"/>
  <c r="H17" i="9" s="1"/>
  <c r="I35" i="9"/>
  <c r="I28" i="9" s="1"/>
  <c r="I17" i="9" s="1"/>
  <c r="F73" i="9" l="1"/>
  <c r="F72" i="9"/>
  <c r="F71" i="9"/>
  <c r="F70" i="9"/>
  <c r="G88" i="9" l="1"/>
  <c r="G63" i="9"/>
  <c r="G46" i="9"/>
  <c r="G44" i="9"/>
  <c r="H86" i="9" l="1"/>
  <c r="G86" i="9"/>
  <c r="F88" i="9"/>
  <c r="F87" i="9"/>
  <c r="H63" i="9"/>
  <c r="H62" i="9" s="1"/>
  <c r="H59" i="9" s="1"/>
  <c r="H85" i="9" l="1"/>
  <c r="H78" i="9"/>
  <c r="F78" i="9" l="1"/>
  <c r="H76" i="9"/>
  <c r="H68" i="9" s="1"/>
  <c r="H114" i="9"/>
  <c r="H113" i="9" s="1"/>
  <c r="H112" i="9" s="1"/>
  <c r="G35" i="9" l="1"/>
  <c r="F35" i="9" s="1"/>
  <c r="H49" i="9"/>
  <c r="F94" i="9" l="1"/>
  <c r="F95" i="9"/>
  <c r="F55" i="9" l="1"/>
  <c r="F57" i="9"/>
  <c r="F54" i="9"/>
  <c r="F53" i="9"/>
  <c r="F56" i="9"/>
  <c r="H92" i="9"/>
  <c r="F115" i="9"/>
  <c r="G114" i="9"/>
  <c r="G113" i="9" s="1"/>
  <c r="G112" i="9" l="1"/>
  <c r="F112" i="9" s="1"/>
  <c r="F113" i="9"/>
  <c r="F114" i="9"/>
  <c r="G91" i="9" l="1"/>
  <c r="F89" i="9"/>
  <c r="G90" i="9" l="1"/>
  <c r="F90" i="9" s="1"/>
  <c r="F84" i="9"/>
  <c r="G83" i="9"/>
  <c r="G82" i="9"/>
  <c r="G75" i="9"/>
  <c r="G69" i="9" s="1"/>
  <c r="F69" i="9" s="1"/>
  <c r="G67" i="9"/>
  <c r="F67" i="9" s="1"/>
  <c r="F30" i="9"/>
  <c r="F34" i="9"/>
  <c r="G51" i="9"/>
  <c r="F82" i="9" l="1"/>
  <c r="G76" i="9"/>
  <c r="F76" i="9" s="1"/>
  <c r="F75" i="9"/>
  <c r="F91" i="9"/>
  <c r="G62" i="9"/>
  <c r="F83" i="9"/>
  <c r="G59" i="9" l="1"/>
  <c r="F59" i="9" s="1"/>
  <c r="F62" i="9"/>
  <c r="G85" i="9"/>
  <c r="F111" i="9"/>
  <c r="F110" i="9"/>
  <c r="F109" i="9"/>
  <c r="G108" i="9"/>
  <c r="F105" i="9"/>
  <c r="F104" i="9"/>
  <c r="G103" i="9"/>
  <c r="G102" i="9" s="1"/>
  <c r="F101" i="9"/>
  <c r="F100" i="9"/>
  <c r="G99" i="9"/>
  <c r="G98" i="9" s="1"/>
  <c r="G92" i="9"/>
  <c r="F63" i="9"/>
  <c r="F58" i="9"/>
  <c r="F52" i="9"/>
  <c r="H51" i="9"/>
  <c r="H48" i="9" s="1"/>
  <c r="H47" i="9" s="1"/>
  <c r="H16" i="9" s="1"/>
  <c r="F50" i="9"/>
  <c r="G49" i="9"/>
  <c r="G48" i="9" s="1"/>
  <c r="F46" i="9"/>
  <c r="G45" i="9"/>
  <c r="F45" i="9" s="1"/>
  <c r="F44" i="9"/>
  <c r="G43" i="9"/>
  <c r="F43" i="9" s="1"/>
  <c r="F32" i="9"/>
  <c r="G31" i="9"/>
  <c r="G29" i="9" s="1"/>
  <c r="F27" i="9"/>
  <c r="F26" i="9"/>
  <c r="F25" i="9"/>
  <c r="G21" i="9"/>
  <c r="F21" i="9" s="1"/>
  <c r="F20" i="9"/>
  <c r="G19" i="9"/>
  <c r="G18" i="9" s="1"/>
  <c r="H103" i="9" l="1"/>
  <c r="H102" i="9" s="1"/>
  <c r="H97" i="9" s="1"/>
  <c r="G68" i="9"/>
  <c r="F51" i="9"/>
  <c r="H108" i="9"/>
  <c r="H107" i="9" s="1"/>
  <c r="H106" i="9" s="1"/>
  <c r="F86" i="9"/>
  <c r="F85" i="9"/>
  <c r="F22" i="9"/>
  <c r="G107" i="9"/>
  <c r="F93" i="9"/>
  <c r="F92" i="9"/>
  <c r="F49" i="9"/>
  <c r="G97" i="9"/>
  <c r="F98" i="9"/>
  <c r="G28" i="9"/>
  <c r="F28" i="9" s="1"/>
  <c r="F29" i="9"/>
  <c r="F18" i="9"/>
  <c r="F19" i="9"/>
  <c r="F31" i="9"/>
  <c r="F99" i="9"/>
  <c r="G42" i="9"/>
  <c r="F42" i="9" s="1"/>
  <c r="G47" i="9" l="1"/>
  <c r="F47" i="9" s="1"/>
  <c r="F68" i="9"/>
  <c r="G17" i="9"/>
  <c r="F17" i="9" s="1"/>
  <c r="F103" i="9"/>
  <c r="F102" i="9"/>
  <c r="F97" i="9"/>
  <c r="H116" i="9"/>
  <c r="F48" i="9"/>
  <c r="F108" i="9"/>
  <c r="F107" i="9"/>
  <c r="G106" i="9"/>
  <c r="F106" i="9" s="1"/>
  <c r="G16" i="9" l="1"/>
  <c r="F16" i="9" s="1"/>
  <c r="G116" i="9" l="1"/>
  <c r="F116" i="9" s="1"/>
</calcChain>
</file>

<file path=xl/sharedStrings.xml><?xml version="1.0" encoding="utf-8"?>
<sst xmlns="http://schemas.openxmlformats.org/spreadsheetml/2006/main" count="293" uniqueCount="154">
  <si>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</si>
  <si>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</si>
  <si>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</si>
  <si>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</si>
  <si>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</si>
  <si>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</si>
  <si>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</si>
  <si>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</si>
  <si>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</si>
  <si>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</si>
  <si>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</si>
  <si>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</si>
  <si>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</si>
  <si>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</si>
  <si>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</si>
  <si>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</si>
  <si>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</si>
  <si>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</si>
  <si>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</si>
  <si>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</si>
  <si>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</si>
  <si>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</si>
  <si>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</si>
  <si>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</si>
  <si>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</si>
  <si>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</si>
  <si>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</si>
  <si>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</si>
  <si>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</si>
  <si>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</si>
  <si>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</si>
  <si>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</si>
  <si>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</si>
  <si>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</si>
  <si>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</si>
  <si>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</si>
  <si>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</si>
  <si>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</si>
  <si>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</si>
  <si>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</si>
  <si>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</si>
  <si>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</si>
  <si>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</si>
  <si>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</si>
  <si>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</si>
  <si>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</si>
  <si>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</si>
  <si>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</si>
  <si>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</si>
  <si>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</si>
  <si>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</si>
  <si>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</si>
  <si>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</si>
  <si>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</si>
  <si>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</si>
  <si>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</si>
  <si>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</si>
  <si>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</si>
  <si>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</si>
  <si>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</si>
  <si>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</si>
  <si>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</si>
  <si>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</si>
  <si>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</si>
  <si>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</si>
  <si>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</si>
  <si>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</si>
  <si>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</si>
  <si>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</si>
  <si>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</si>
  <si>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</si>
  <si>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</si>
  <si>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</si>
  <si>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</si>
  <si>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</si>
  <si>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</si>
  <si>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</si>
  <si>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</si>
  <si>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</si>
  <si>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</si>
  <si>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</si>
  <si>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</si>
  <si>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</si>
  <si>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</si>
  <si>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</si>
  <si>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</si>
  <si>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</si>
  <si>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</si>
  <si>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</si>
  <si>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</si>
  <si>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</si>
  <si>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</si>
  <si>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</si>
  <si>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</si>
  <si>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</si>
  <si>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</si>
  <si>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</si>
  <si>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</si>
  <si>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</si>
  <si>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</si>
  <si>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</si>
  <si>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</si>
  <si>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</si>
  <si>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</si>
  <si>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</si>
  <si>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</si>
  <si>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</si>
  <si>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</si>
  <si>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</si>
  <si>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</si>
  <si>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</si>
  <si>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 xml:space="preserve">Капитальный ремонт автомобильных дорог в c.Сорокино, ул.Тракторная, ул.Дачная, п.Аксеновка, ул. Песочная Старооскольского городского округа 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</si>
  <si>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</si>
  <si>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</si>
  <si>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</si>
  <si>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</si>
  <si>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</si>
  <si>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</si>
  <si>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</si>
  <si>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</si>
  <si>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</si>
  <si>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</si>
  <si>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</si>
  <si>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</si>
  <si>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</si>
  <si>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</si>
  <si>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</si>
  <si>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</si>
  <si>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</si>
  <si>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"Северный" в г.Старый Оскол,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</si>
  <si>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</si>
  <si>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</si>
  <si>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</si>
  <si>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</si>
  <si>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</si>
  <si>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</si>
  <si>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</si>
  <si>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</si>
  <si>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</si>
  <si>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</si>
  <si>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</si>
  <si>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</si>
  <si>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</si>
  <si>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</si>
  <si>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</si>
  <si>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МАОУ "Образовательный комплекс "Лицей № 3" имени С.П. Угаровой", мкр. Интернациональный, 1А</t>
  </si>
  <si>
    <t>1240324200</t>
  </si>
  <si>
    <t>0730124200</t>
  </si>
  <si>
    <t>тыс.рублей</t>
  </si>
  <si>
    <t>прочие поступления</t>
  </si>
  <si>
    <t>Государственная экспертиза сметной документации, проектно-сметная документация, диагностика</t>
  </si>
  <si>
    <t>Благоустройство дворовых территорий многоквартирных жилых домов г. Старый Оскол</t>
  </si>
  <si>
    <t>Водоснабжение</t>
  </si>
  <si>
    <t xml:space="preserve">                                                                                от 21 марта 2025 г.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</si>
</sst>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01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9" fontId="2" fillId="0" borderId="1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0" xfId="0" applyFont="1" applyFill="1" applyAlignment="1">
      <alignment horizontal="center"/>
    </xf>
    <xf numFmtId="0" fontId="2" fillId="0" borderId="1" xfId="1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4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21"/>
  <sheetViews>
    <sheetView tabSelected="1" view="pageBreakPreview" topLeftCell="B1" zoomScale="80" zoomScaleNormal="80" zoomScaleSheetLayoutView="80" workbookViewId="0">
      <selection activeCell="E4" sqref="E4:I4"/>
    </sheetView>
  </sheetViews>
  <sheetFormatPr defaultRowHeight="15.75" x14ac:dyDescent="0.25"/>
  <cols>
    <col min="1" max="1" width="3.875" style="7" hidden="1" customWidth="1"/>
    <col min="2" max="2" width="5.375" style="6" customWidth="1"/>
    <col min="3" max="3" width="13.5" style="6" customWidth="1"/>
    <col min="4" max="4" width="5.25" style="6" customWidth="1"/>
    <col min="5" max="5" width="53.625" style="80" customWidth="1"/>
    <col min="6" max="6" width="11.75" style="5" customWidth="1"/>
    <col min="7" max="7" width="10.25" style="5" customWidth="1"/>
    <col min="8" max="8" width="11.375" style="5" customWidth="1"/>
    <col min="9" max="9" width="9.875" style="7" customWidth="1"/>
    <col min="10" max="10" width="10.875" style="7" customWidth="1"/>
    <col min="11" max="11" width="10.125" style="7" customWidth="1"/>
    <col min="12" max="16384" width="9" style="7"/>
  </cols>
  <sheetData>
    <row r="1" spans="1:11" ht="16.5" x14ac:dyDescent="0.25">
      <c r="E1" s="8" t="s">
        <v>69</v>
      </c>
      <c r="F1" s="9"/>
      <c r="G1" s="9"/>
      <c r="H1" s="9"/>
    </row>
    <row r="2" spans="1:11" ht="16.5" x14ac:dyDescent="0.25">
      <c r="E2" s="8" t="s">
        <v>41</v>
      </c>
      <c r="F2" s="9"/>
      <c r="G2" s="9"/>
      <c r="H2" s="9"/>
    </row>
    <row r="3" spans="1:11" ht="16.5" x14ac:dyDescent="0.25">
      <c r="E3" s="8" t="s">
        <v>42</v>
      </c>
      <c r="F3" s="9"/>
      <c r="G3" s="9"/>
      <c r="H3" s="9"/>
    </row>
    <row r="4" spans="1:11" ht="14.25" customHeight="1" x14ac:dyDescent="0.25">
      <c r="E4" s="85" t="s">
        <v>153</v>
      </c>
      <c r="F4" s="85"/>
      <c r="G4" s="85"/>
      <c r="H4" s="85"/>
      <c r="I4" s="85"/>
    </row>
    <row r="5" spans="1:11" ht="14.25" hidden="1" customHeight="1" x14ac:dyDescent="0.25">
      <c r="E5" s="87"/>
      <c r="F5" s="87"/>
      <c r="G5" s="87"/>
      <c r="H5" s="87"/>
    </row>
    <row r="6" spans="1:11" ht="16.5" x14ac:dyDescent="0.25">
      <c r="B6" s="86" t="s">
        <v>0</v>
      </c>
      <c r="C6" s="86"/>
      <c r="D6" s="86"/>
      <c r="E6" s="86"/>
      <c r="F6" s="86"/>
      <c r="G6" s="86"/>
      <c r="H6" s="86"/>
    </row>
    <row r="7" spans="1:11" ht="16.5" x14ac:dyDescent="0.25">
      <c r="B7" s="86" t="s">
        <v>67</v>
      </c>
      <c r="C7" s="86"/>
      <c r="D7" s="86"/>
      <c r="E7" s="86"/>
      <c r="F7" s="86"/>
      <c r="G7" s="86"/>
      <c r="H7" s="86"/>
    </row>
    <row r="8" spans="1:11" s="11" customFormat="1" ht="16.5" x14ac:dyDescent="0.25">
      <c r="B8" s="86" t="s">
        <v>40</v>
      </c>
      <c r="C8" s="86"/>
      <c r="D8" s="86"/>
      <c r="E8" s="86"/>
      <c r="F8" s="86"/>
      <c r="G8" s="86"/>
      <c r="H8" s="86"/>
    </row>
    <row r="9" spans="1:11" s="11" customFormat="1" ht="16.5" x14ac:dyDescent="0.25">
      <c r="B9" s="86" t="s">
        <v>68</v>
      </c>
      <c r="C9" s="86"/>
      <c r="D9" s="86"/>
      <c r="E9" s="86"/>
      <c r="F9" s="86"/>
      <c r="G9" s="86"/>
      <c r="H9" s="86"/>
    </row>
    <row r="10" spans="1:11" s="11" customFormat="1" ht="15.75" hidden="1" customHeight="1" x14ac:dyDescent="0.25">
      <c r="B10" s="86"/>
      <c r="C10" s="86"/>
      <c r="D10" s="86"/>
      <c r="E10" s="86"/>
      <c r="F10" s="86"/>
      <c r="G10" s="86"/>
      <c r="H10" s="86"/>
    </row>
    <row r="11" spans="1:11" ht="21" customHeight="1" x14ac:dyDescent="0.25">
      <c r="B11" s="10"/>
      <c r="C11" s="10"/>
      <c r="D11" s="10"/>
      <c r="E11" s="8"/>
      <c r="F11" s="12"/>
      <c r="G11" s="12"/>
      <c r="H11" s="13"/>
      <c r="I11" s="7" t="s">
        <v>148</v>
      </c>
    </row>
    <row r="12" spans="1:11" ht="16.5" customHeight="1" x14ac:dyDescent="0.25">
      <c r="B12" s="90" t="s">
        <v>1</v>
      </c>
      <c r="C12" s="90"/>
      <c r="D12" s="90"/>
      <c r="E12" s="91" t="s">
        <v>39</v>
      </c>
      <c r="F12" s="91" t="s">
        <v>43</v>
      </c>
      <c r="G12" s="90" t="s">
        <v>2</v>
      </c>
      <c r="H12" s="90"/>
      <c r="I12" s="90"/>
    </row>
    <row r="13" spans="1:11" ht="15.75" customHeight="1" x14ac:dyDescent="0.25">
      <c r="B13" s="91" t="s">
        <v>36</v>
      </c>
      <c r="C13" s="91" t="s">
        <v>3</v>
      </c>
      <c r="D13" s="91" t="s">
        <v>4</v>
      </c>
      <c r="E13" s="91"/>
      <c r="F13" s="91"/>
      <c r="G13" s="91" t="s">
        <v>5</v>
      </c>
      <c r="H13" s="91" t="s">
        <v>6</v>
      </c>
      <c r="I13" s="91" t="s">
        <v>149</v>
      </c>
    </row>
    <row r="14" spans="1:11" ht="117.75" customHeight="1" x14ac:dyDescent="0.25">
      <c r="B14" s="91"/>
      <c r="C14" s="91"/>
      <c r="D14" s="91"/>
      <c r="E14" s="91"/>
      <c r="F14" s="91"/>
      <c r="G14" s="91"/>
      <c r="H14" s="91"/>
      <c r="I14" s="91"/>
    </row>
    <row r="15" spans="1:11" ht="17.25" customHeight="1" x14ac:dyDescent="0.25">
      <c r="B15" s="14">
        <v>1</v>
      </c>
      <c r="C15" s="14">
        <v>2</v>
      </c>
      <c r="D15" s="14">
        <v>3</v>
      </c>
      <c r="E15" s="14">
        <v>4</v>
      </c>
      <c r="F15" s="14">
        <v>5</v>
      </c>
      <c r="G15" s="14">
        <v>6</v>
      </c>
      <c r="H15" s="14">
        <v>7</v>
      </c>
      <c r="I15" s="14">
        <v>8</v>
      </c>
    </row>
    <row r="16" spans="1:11" s="18" customFormat="1" ht="28.5" customHeight="1" x14ac:dyDescent="0.25">
      <c r="A16" s="15"/>
      <c r="B16" s="88" t="s">
        <v>44</v>
      </c>
      <c r="C16" s="88"/>
      <c r="D16" s="88"/>
      <c r="E16" s="88"/>
      <c r="F16" s="16">
        <f>SUM(G16+H16+I16)</f>
        <v>1491651.8</v>
      </c>
      <c r="G16" s="16">
        <f>G17+G47</f>
        <v>446443.4</v>
      </c>
      <c r="H16" s="16">
        <f>H17+H47</f>
        <v>933006.4</v>
      </c>
      <c r="I16" s="16">
        <f>I17+I47</f>
        <v>112202</v>
      </c>
      <c r="J16" s="17"/>
      <c r="K16" s="17"/>
    </row>
    <row r="17" spans="1:11" s="18" customFormat="1" ht="27" customHeight="1" x14ac:dyDescent="0.25">
      <c r="A17" s="15"/>
      <c r="B17" s="89" t="s">
        <v>46</v>
      </c>
      <c r="C17" s="89"/>
      <c r="D17" s="89"/>
      <c r="E17" s="89"/>
      <c r="F17" s="19">
        <f>G17+H17+I17</f>
        <v>456512.4</v>
      </c>
      <c r="G17" s="19">
        <f>G18+G21+G28+G42</f>
        <v>348320.10000000003</v>
      </c>
      <c r="H17" s="19">
        <f t="shared" ref="H17:I17" si="0">H18+H21+H28+H42</f>
        <v>107620.3</v>
      </c>
      <c r="I17" s="19">
        <f t="shared" si="0"/>
        <v>572</v>
      </c>
      <c r="J17" s="17"/>
      <c r="K17" s="17"/>
    </row>
    <row r="18" spans="1:11" s="18" customFormat="1" ht="40.5" customHeight="1" x14ac:dyDescent="0.25">
      <c r="A18" s="15"/>
      <c r="B18" s="20" t="s">
        <v>60</v>
      </c>
      <c r="C18" s="20"/>
      <c r="D18" s="20"/>
      <c r="E18" s="20" t="s">
        <v>64</v>
      </c>
      <c r="F18" s="16">
        <f t="shared" ref="F18:F104" si="1">G18+H18</f>
        <v>5000</v>
      </c>
      <c r="G18" s="19">
        <f>G19</f>
        <v>5000</v>
      </c>
      <c r="H18" s="19"/>
      <c r="I18" s="15"/>
      <c r="J18" s="17"/>
      <c r="K18" s="17"/>
    </row>
    <row r="19" spans="1:11" s="18" customFormat="1" ht="41.25" customHeight="1" x14ac:dyDescent="0.25">
      <c r="A19" s="15"/>
      <c r="B19" s="20" t="s">
        <v>61</v>
      </c>
      <c r="C19" s="20"/>
      <c r="D19" s="20"/>
      <c r="E19" s="20" t="s">
        <v>65</v>
      </c>
      <c r="F19" s="16">
        <f t="shared" si="1"/>
        <v>5000</v>
      </c>
      <c r="G19" s="19">
        <f>G20</f>
        <v>5000</v>
      </c>
      <c r="H19" s="19"/>
      <c r="I19" s="15"/>
      <c r="J19" s="17"/>
      <c r="K19" s="17"/>
    </row>
    <row r="20" spans="1:11" s="18" customFormat="1" ht="89.25" customHeight="1" x14ac:dyDescent="0.25">
      <c r="A20" s="15"/>
      <c r="B20" s="21" t="s">
        <v>61</v>
      </c>
      <c r="C20" s="3" t="s">
        <v>66</v>
      </c>
      <c r="D20" s="3" t="s">
        <v>11</v>
      </c>
      <c r="E20" s="21" t="s">
        <v>62</v>
      </c>
      <c r="F20" s="1">
        <f t="shared" si="1"/>
        <v>5000</v>
      </c>
      <c r="G20" s="22">
        <v>5000</v>
      </c>
      <c r="H20" s="22"/>
      <c r="I20" s="15"/>
      <c r="J20" s="17"/>
      <c r="K20" s="17"/>
    </row>
    <row r="21" spans="1:11" s="18" customFormat="1" ht="30.75" customHeight="1" x14ac:dyDescent="0.25">
      <c r="A21" s="15"/>
      <c r="B21" s="23" t="s">
        <v>7</v>
      </c>
      <c r="C21" s="23"/>
      <c r="D21" s="23"/>
      <c r="E21" s="24" t="s">
        <v>8</v>
      </c>
      <c r="F21" s="19">
        <f>G21+H21</f>
        <v>102650.90000000001</v>
      </c>
      <c r="G21" s="19">
        <f>G22</f>
        <v>15130.6</v>
      </c>
      <c r="H21" s="19">
        <f>H22</f>
        <v>87520.3</v>
      </c>
      <c r="I21" s="15"/>
      <c r="J21" s="17"/>
      <c r="K21" s="17"/>
    </row>
    <row r="22" spans="1:11" s="18" customFormat="1" ht="29.25" customHeight="1" x14ac:dyDescent="0.25">
      <c r="A22" s="15"/>
      <c r="B22" s="23" t="s">
        <v>9</v>
      </c>
      <c r="C22" s="23"/>
      <c r="D22" s="23"/>
      <c r="E22" s="24" t="s">
        <v>10</v>
      </c>
      <c r="F22" s="19">
        <f>G22+H22</f>
        <v>102650.90000000001</v>
      </c>
      <c r="G22" s="19">
        <f>G25+G26+G27+G23+G24</f>
        <v>15130.6</v>
      </c>
      <c r="H22" s="19">
        <f>H25+H26+H27+H23+H24</f>
        <v>87520.3</v>
      </c>
      <c r="I22" s="15"/>
      <c r="J22" s="17"/>
      <c r="K22" s="17"/>
    </row>
    <row r="23" spans="1:11" s="18" customFormat="1" ht="32.25" customHeight="1" x14ac:dyDescent="0.25">
      <c r="A23" s="15"/>
      <c r="B23" s="95" t="s">
        <v>9</v>
      </c>
      <c r="C23" s="3" t="s">
        <v>143</v>
      </c>
      <c r="D23" s="95" t="s">
        <v>11</v>
      </c>
      <c r="E23" s="100" t="s">
        <v>142</v>
      </c>
      <c r="F23" s="22">
        <f>G23+H23</f>
        <v>87520.3</v>
      </c>
      <c r="G23" s="22"/>
      <c r="H23" s="22">
        <v>87520.3</v>
      </c>
      <c r="I23" s="15"/>
      <c r="J23" s="17"/>
      <c r="K23" s="17"/>
    </row>
    <row r="24" spans="1:11" s="18" customFormat="1" ht="30" customHeight="1" x14ac:dyDescent="0.25">
      <c r="A24" s="15"/>
      <c r="B24" s="95"/>
      <c r="C24" s="3" t="s">
        <v>144</v>
      </c>
      <c r="D24" s="95"/>
      <c r="E24" s="100"/>
      <c r="F24" s="22">
        <f>G24+H24</f>
        <v>6587.5</v>
      </c>
      <c r="G24" s="22">
        <v>6587.5</v>
      </c>
      <c r="H24" s="22"/>
      <c r="I24" s="15"/>
      <c r="J24" s="17"/>
      <c r="K24" s="17"/>
    </row>
    <row r="25" spans="1:11" s="18" customFormat="1" ht="69" customHeight="1" x14ac:dyDescent="0.25">
      <c r="A25" s="15"/>
      <c r="B25" s="3" t="s">
        <v>9</v>
      </c>
      <c r="C25" s="3" t="s">
        <v>47</v>
      </c>
      <c r="D25" s="3" t="s">
        <v>12</v>
      </c>
      <c r="E25" s="25" t="s">
        <v>86</v>
      </c>
      <c r="F25" s="22">
        <f>G25+H25</f>
        <v>2651.3</v>
      </c>
      <c r="G25" s="22">
        <v>2651.3</v>
      </c>
      <c r="H25" s="22"/>
      <c r="I25" s="15"/>
      <c r="J25" s="17"/>
      <c r="K25" s="17"/>
    </row>
    <row r="26" spans="1:11" s="18" customFormat="1" ht="64.5" customHeight="1" x14ac:dyDescent="0.25">
      <c r="A26" s="15"/>
      <c r="B26" s="3" t="s">
        <v>9</v>
      </c>
      <c r="C26" s="3" t="s">
        <v>47</v>
      </c>
      <c r="D26" s="3" t="s">
        <v>12</v>
      </c>
      <c r="E26" s="25" t="s">
        <v>77</v>
      </c>
      <c r="F26" s="22">
        <f t="shared" ref="F26:F27" si="2">G26+H26</f>
        <v>5571.8</v>
      </c>
      <c r="G26" s="22">
        <v>5571.8</v>
      </c>
      <c r="H26" s="22"/>
      <c r="I26" s="15"/>
      <c r="J26" s="17"/>
      <c r="K26" s="17"/>
    </row>
    <row r="27" spans="1:11" s="18" customFormat="1" ht="59.25" customHeight="1" x14ac:dyDescent="0.25">
      <c r="A27" s="15"/>
      <c r="B27" s="3" t="s">
        <v>9</v>
      </c>
      <c r="C27" s="3" t="s">
        <v>47</v>
      </c>
      <c r="D27" s="3" t="s">
        <v>12</v>
      </c>
      <c r="E27" s="25" t="s">
        <v>81</v>
      </c>
      <c r="F27" s="22">
        <f t="shared" si="2"/>
        <v>320</v>
      </c>
      <c r="G27" s="22">
        <v>320</v>
      </c>
      <c r="H27" s="22"/>
      <c r="I27" s="15"/>
      <c r="J27" s="17"/>
      <c r="K27" s="17"/>
    </row>
    <row r="28" spans="1:11" s="18" customFormat="1" ht="27" customHeight="1" x14ac:dyDescent="0.25">
      <c r="A28" s="15"/>
      <c r="B28" s="23" t="s">
        <v>13</v>
      </c>
      <c r="C28" s="23"/>
      <c r="D28" s="23"/>
      <c r="E28" s="24" t="s">
        <v>14</v>
      </c>
      <c r="F28" s="16">
        <f t="shared" si="1"/>
        <v>107596.6</v>
      </c>
      <c r="G28" s="16">
        <f>G29+G35</f>
        <v>87496.6</v>
      </c>
      <c r="H28" s="16">
        <f t="shared" ref="H28:I28" si="3">H29+H35</f>
        <v>20100</v>
      </c>
      <c r="I28" s="16">
        <f t="shared" si="3"/>
        <v>572</v>
      </c>
      <c r="J28" s="26"/>
      <c r="K28" s="17"/>
    </row>
    <row r="29" spans="1:11" s="18" customFormat="1" ht="28.5" customHeight="1" x14ac:dyDescent="0.25">
      <c r="A29" s="15"/>
      <c r="B29" s="27" t="s">
        <v>56</v>
      </c>
      <c r="C29" s="28"/>
      <c r="D29" s="28"/>
      <c r="E29" s="29" t="s">
        <v>57</v>
      </c>
      <c r="F29" s="16">
        <f t="shared" si="1"/>
        <v>39680</v>
      </c>
      <c r="G29" s="16">
        <f>SUM(G30:G34)</f>
        <v>39680</v>
      </c>
      <c r="H29" s="16"/>
      <c r="I29" s="16"/>
      <c r="J29" s="26"/>
      <c r="K29" s="17"/>
    </row>
    <row r="30" spans="1:11" s="34" customFormat="1" ht="30" customHeight="1" x14ac:dyDescent="0.25">
      <c r="A30" s="30"/>
      <c r="B30" s="31" t="s">
        <v>56</v>
      </c>
      <c r="C30" s="3" t="s">
        <v>116</v>
      </c>
      <c r="D30" s="31" t="s">
        <v>11</v>
      </c>
      <c r="E30" s="25" t="s">
        <v>91</v>
      </c>
      <c r="F30" s="22">
        <f t="shared" ref="F30:F34" si="4">G30+H30</f>
        <v>880</v>
      </c>
      <c r="G30" s="1">
        <f>1000-120</f>
        <v>880</v>
      </c>
      <c r="H30" s="1"/>
      <c r="I30" s="30"/>
      <c r="J30" s="32"/>
      <c r="K30" s="33"/>
    </row>
    <row r="31" spans="1:11" s="18" customFormat="1" ht="32.25" customHeight="1" x14ac:dyDescent="0.25">
      <c r="A31" s="15"/>
      <c r="B31" s="31" t="s">
        <v>56</v>
      </c>
      <c r="C31" s="3" t="s">
        <v>116</v>
      </c>
      <c r="D31" s="31" t="s">
        <v>11</v>
      </c>
      <c r="E31" s="25" t="s">
        <v>58</v>
      </c>
      <c r="F31" s="22">
        <f t="shared" si="4"/>
        <v>20000</v>
      </c>
      <c r="G31" s="22">
        <f>20000</f>
        <v>20000</v>
      </c>
      <c r="H31" s="22"/>
      <c r="I31" s="15"/>
      <c r="J31" s="26"/>
      <c r="K31" s="17"/>
    </row>
    <row r="32" spans="1:11" s="18" customFormat="1" ht="32.25" customHeight="1" x14ac:dyDescent="0.25">
      <c r="A32" s="15"/>
      <c r="B32" s="31" t="s">
        <v>56</v>
      </c>
      <c r="C32" s="3" t="s">
        <v>116</v>
      </c>
      <c r="D32" s="31" t="s">
        <v>11</v>
      </c>
      <c r="E32" s="25" t="s">
        <v>59</v>
      </c>
      <c r="F32" s="22">
        <f t="shared" si="4"/>
        <v>9300</v>
      </c>
      <c r="G32" s="22">
        <v>9300</v>
      </c>
      <c r="H32" s="22"/>
      <c r="I32" s="15"/>
      <c r="J32" s="26"/>
      <c r="K32" s="17"/>
    </row>
    <row r="33" spans="1:252" s="18" customFormat="1" ht="32.25" customHeight="1" x14ac:dyDescent="0.25">
      <c r="A33" s="15"/>
      <c r="B33" s="31" t="s">
        <v>56</v>
      </c>
      <c r="C33" s="35" t="s">
        <v>116</v>
      </c>
      <c r="D33" s="31" t="s">
        <v>11</v>
      </c>
      <c r="E33" s="25" t="s">
        <v>152</v>
      </c>
      <c r="F33" s="22">
        <f t="shared" si="4"/>
        <v>4500</v>
      </c>
      <c r="G33" s="22">
        <v>4500</v>
      </c>
      <c r="H33" s="22"/>
      <c r="I33" s="15"/>
      <c r="J33" s="26"/>
      <c r="K33" s="17"/>
    </row>
    <row r="34" spans="1:252" s="18" customFormat="1" ht="32.25" customHeight="1" x14ac:dyDescent="0.25">
      <c r="A34" s="15"/>
      <c r="B34" s="31" t="s">
        <v>56</v>
      </c>
      <c r="C34" s="3" t="s">
        <v>116</v>
      </c>
      <c r="D34" s="31" t="s">
        <v>11</v>
      </c>
      <c r="E34" s="25" t="s">
        <v>90</v>
      </c>
      <c r="F34" s="22">
        <f t="shared" si="4"/>
        <v>5000</v>
      </c>
      <c r="G34" s="22">
        <v>5000</v>
      </c>
      <c r="H34" s="22"/>
      <c r="I34" s="15"/>
      <c r="J34" s="26"/>
      <c r="K34" s="17"/>
    </row>
    <row r="35" spans="1:252" s="18" customFormat="1" ht="27.75" customHeight="1" x14ac:dyDescent="0.25">
      <c r="A35" s="15"/>
      <c r="B35" s="23" t="s">
        <v>15</v>
      </c>
      <c r="C35" s="23"/>
      <c r="D35" s="23"/>
      <c r="E35" s="24" t="s">
        <v>16</v>
      </c>
      <c r="F35" s="16">
        <f>G35+H35+I35</f>
        <v>68488.600000000006</v>
      </c>
      <c r="G35" s="16">
        <f>SUM(G36:G41)</f>
        <v>47816.600000000006</v>
      </c>
      <c r="H35" s="16">
        <f t="shared" ref="H35:I35" si="5">SUM(H36:H41)</f>
        <v>20100</v>
      </c>
      <c r="I35" s="16">
        <f t="shared" si="5"/>
        <v>572</v>
      </c>
      <c r="J35" s="17"/>
      <c r="K35" s="17"/>
    </row>
    <row r="36" spans="1:252" s="18" customFormat="1" ht="45.75" customHeight="1" x14ac:dyDescent="0.25">
      <c r="A36" s="15"/>
      <c r="B36" s="3" t="s">
        <v>15</v>
      </c>
      <c r="C36" s="31" t="s">
        <v>117</v>
      </c>
      <c r="D36" s="3" t="s">
        <v>11</v>
      </c>
      <c r="E36" s="36" t="s">
        <v>82</v>
      </c>
      <c r="F36" s="1">
        <f>G36+H36+I36</f>
        <v>10674.7</v>
      </c>
      <c r="G36" s="1">
        <f>7324.7-16</f>
        <v>7308.7</v>
      </c>
      <c r="H36" s="1">
        <v>3350</v>
      </c>
      <c r="I36" s="37">
        <f>1+15</f>
        <v>16</v>
      </c>
      <c r="J36" s="17"/>
      <c r="K36" s="17"/>
    </row>
    <row r="37" spans="1:252" s="18" customFormat="1" ht="40.5" customHeight="1" x14ac:dyDescent="0.25">
      <c r="A37" s="15"/>
      <c r="B37" s="3" t="s">
        <v>15</v>
      </c>
      <c r="C37" s="31" t="s">
        <v>118</v>
      </c>
      <c r="D37" s="3" t="s">
        <v>12</v>
      </c>
      <c r="E37" s="36" t="s">
        <v>138</v>
      </c>
      <c r="F37" s="1">
        <f t="shared" ref="F37:F41" si="6">G37+H37+I37</f>
        <v>8394.9</v>
      </c>
      <c r="G37" s="1">
        <f>5044.9-41</f>
        <v>5003.8999999999996</v>
      </c>
      <c r="H37" s="1">
        <v>3350</v>
      </c>
      <c r="I37" s="37">
        <f>21+20</f>
        <v>41</v>
      </c>
      <c r="J37" s="17"/>
      <c r="K37" s="17"/>
    </row>
    <row r="38" spans="1:252" s="18" customFormat="1" ht="59.25" customHeight="1" x14ac:dyDescent="0.25">
      <c r="A38" s="15"/>
      <c r="B38" s="3" t="s">
        <v>15</v>
      </c>
      <c r="C38" s="31" t="s">
        <v>119</v>
      </c>
      <c r="D38" s="3" t="s">
        <v>11</v>
      </c>
      <c r="E38" s="36" t="s">
        <v>98</v>
      </c>
      <c r="F38" s="1">
        <f t="shared" si="6"/>
        <v>10699.8</v>
      </c>
      <c r="G38" s="1">
        <f>8849.8-20-1500</f>
        <v>7329.7999999999993</v>
      </c>
      <c r="H38" s="1">
        <v>3350</v>
      </c>
      <c r="I38" s="37">
        <f>10+10</f>
        <v>20</v>
      </c>
      <c r="J38" s="17"/>
      <c r="K38" s="17"/>
    </row>
    <row r="39" spans="1:252" s="18" customFormat="1" ht="39" customHeight="1" x14ac:dyDescent="0.25">
      <c r="A39" s="15"/>
      <c r="B39" s="3" t="s">
        <v>15</v>
      </c>
      <c r="C39" s="31" t="s">
        <v>120</v>
      </c>
      <c r="D39" s="3" t="s">
        <v>12</v>
      </c>
      <c r="E39" s="25" t="s">
        <v>141</v>
      </c>
      <c r="F39" s="1">
        <f t="shared" si="6"/>
        <v>19114.7</v>
      </c>
      <c r="G39" s="1">
        <f>20384.7+100+60-160-4780</f>
        <v>15604.7</v>
      </c>
      <c r="H39" s="1">
        <v>3350</v>
      </c>
      <c r="I39" s="37">
        <f>60+100</f>
        <v>160</v>
      </c>
      <c r="J39" s="17"/>
      <c r="K39" s="17"/>
    </row>
    <row r="40" spans="1:252" s="18" customFormat="1" ht="55.5" customHeight="1" x14ac:dyDescent="0.25">
      <c r="A40" s="15"/>
      <c r="B40" s="38" t="s">
        <v>15</v>
      </c>
      <c r="C40" s="31" t="s">
        <v>121</v>
      </c>
      <c r="D40" s="3" t="s">
        <v>12</v>
      </c>
      <c r="E40" s="25" t="s">
        <v>83</v>
      </c>
      <c r="F40" s="1">
        <f t="shared" si="6"/>
        <v>11355.7</v>
      </c>
      <c r="G40" s="1">
        <f>8695.7-315-690</f>
        <v>7690.7000000000007</v>
      </c>
      <c r="H40" s="1">
        <v>3350</v>
      </c>
      <c r="I40" s="37">
        <f>165+150</f>
        <v>315</v>
      </c>
      <c r="J40" s="17"/>
      <c r="K40" s="17"/>
    </row>
    <row r="41" spans="1:252" s="18" customFormat="1" ht="53.25" customHeight="1" x14ac:dyDescent="0.25">
      <c r="A41" s="15"/>
      <c r="B41" s="38" t="s">
        <v>15</v>
      </c>
      <c r="C41" s="31" t="s">
        <v>122</v>
      </c>
      <c r="D41" s="3" t="s">
        <v>12</v>
      </c>
      <c r="E41" s="25" t="s">
        <v>84</v>
      </c>
      <c r="F41" s="1">
        <f t="shared" si="6"/>
        <v>8248.7999999999993</v>
      </c>
      <c r="G41" s="1">
        <f>4898.8-5-15</f>
        <v>4878.8</v>
      </c>
      <c r="H41" s="1">
        <v>3350</v>
      </c>
      <c r="I41" s="1">
        <f>5+15</f>
        <v>20</v>
      </c>
      <c r="J41" s="17"/>
      <c r="K41" s="17"/>
    </row>
    <row r="42" spans="1:252" s="18" customFormat="1" ht="29.25" customHeight="1" x14ac:dyDescent="0.25">
      <c r="A42" s="15"/>
      <c r="B42" s="39" t="s">
        <v>54</v>
      </c>
      <c r="C42" s="40"/>
      <c r="D42" s="41"/>
      <c r="E42" s="42" t="s">
        <v>55</v>
      </c>
      <c r="F42" s="16">
        <f>G42+H42</f>
        <v>240692.90000000002</v>
      </c>
      <c r="G42" s="16">
        <f>G45+G43</f>
        <v>240692.90000000002</v>
      </c>
      <c r="H42" s="22"/>
      <c r="I42" s="15"/>
      <c r="J42" s="17"/>
      <c r="K42" s="17"/>
    </row>
    <row r="43" spans="1:252" s="18" customFormat="1" ht="29.25" customHeight="1" x14ac:dyDescent="0.25">
      <c r="A43" s="15"/>
      <c r="B43" s="23" t="s">
        <v>70</v>
      </c>
      <c r="C43" s="43"/>
      <c r="D43" s="44"/>
      <c r="E43" s="28" t="s">
        <v>71</v>
      </c>
      <c r="F43" s="16">
        <f t="shared" ref="F43" si="7">G43+H43</f>
        <v>207801.2</v>
      </c>
      <c r="G43" s="16">
        <f>G44</f>
        <v>207801.2</v>
      </c>
      <c r="H43" s="22"/>
      <c r="I43" s="15"/>
      <c r="J43" s="17"/>
      <c r="K43" s="17"/>
    </row>
    <row r="44" spans="1:252" s="18" customFormat="1" ht="57.75" customHeight="1" x14ac:dyDescent="0.25">
      <c r="A44" s="15"/>
      <c r="B44" s="45">
        <v>1102</v>
      </c>
      <c r="C44" s="31" t="s">
        <v>115</v>
      </c>
      <c r="D44" s="45">
        <v>400</v>
      </c>
      <c r="E44" s="46" t="s">
        <v>72</v>
      </c>
      <c r="F44" s="1">
        <f>G44+H44</f>
        <v>207801.2</v>
      </c>
      <c r="G44" s="1">
        <f>50000+157801.2</f>
        <v>207801.2</v>
      </c>
      <c r="H44" s="22"/>
      <c r="I44" s="15"/>
      <c r="J44" s="17"/>
      <c r="K44" s="17"/>
    </row>
    <row r="45" spans="1:252" s="18" customFormat="1" ht="38.25" customHeight="1" x14ac:dyDescent="0.25">
      <c r="A45" s="15"/>
      <c r="B45" s="23" t="s">
        <v>49</v>
      </c>
      <c r="C45" s="23"/>
      <c r="D45" s="23"/>
      <c r="E45" s="29" t="s">
        <v>50</v>
      </c>
      <c r="F45" s="16">
        <f>G45+H45</f>
        <v>32891.699999999997</v>
      </c>
      <c r="G45" s="16">
        <f>G46</f>
        <v>32891.699999999997</v>
      </c>
      <c r="H45" s="22"/>
      <c r="I45" s="15"/>
      <c r="J45" s="17"/>
      <c r="K45" s="17"/>
    </row>
    <row r="46" spans="1:252" s="18" customFormat="1" ht="44.25" customHeight="1" x14ac:dyDescent="0.25">
      <c r="A46" s="15"/>
      <c r="B46" s="3">
        <v>1105</v>
      </c>
      <c r="C46" s="3" t="s">
        <v>115</v>
      </c>
      <c r="D46" s="3">
        <v>400</v>
      </c>
      <c r="E46" s="47" t="s">
        <v>51</v>
      </c>
      <c r="F46" s="1">
        <f>G46+H46</f>
        <v>32891.699999999997</v>
      </c>
      <c r="G46" s="1">
        <f>37868-4976.3</f>
        <v>32891.699999999997</v>
      </c>
      <c r="H46" s="22"/>
      <c r="I46" s="15"/>
      <c r="J46" s="17"/>
      <c r="K46" s="17"/>
    </row>
    <row r="47" spans="1:252" s="18" customFormat="1" ht="30" customHeight="1" x14ac:dyDescent="0.25">
      <c r="A47" s="15"/>
      <c r="B47" s="94" t="s">
        <v>45</v>
      </c>
      <c r="C47" s="94"/>
      <c r="D47" s="94"/>
      <c r="E47" s="94"/>
      <c r="F47" s="16">
        <f>G47+H47+I47</f>
        <v>1035139.4</v>
      </c>
      <c r="G47" s="16">
        <f>G48+G59+G68+G85+G92</f>
        <v>98123.3</v>
      </c>
      <c r="H47" s="16">
        <f>H48+H59+H68+H85+H92</f>
        <v>825386.1</v>
      </c>
      <c r="I47" s="16">
        <f>I48+I59+I68+I85+I92</f>
        <v>111630</v>
      </c>
      <c r="J47" s="17"/>
      <c r="K47" s="17"/>
    </row>
    <row r="48" spans="1:252" ht="29.25" customHeight="1" x14ac:dyDescent="0.25">
      <c r="A48" s="3"/>
      <c r="B48" s="27" t="s">
        <v>7</v>
      </c>
      <c r="C48" s="27"/>
      <c r="D48" s="45"/>
      <c r="E48" s="28" t="s">
        <v>8</v>
      </c>
      <c r="F48" s="19">
        <f t="shared" si="1"/>
        <v>297773.59999999998</v>
      </c>
      <c r="G48" s="16">
        <f>G49+G51</f>
        <v>30026.3</v>
      </c>
      <c r="H48" s="16">
        <f>H49+H51</f>
        <v>267747.3</v>
      </c>
      <c r="I48" s="3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  <c r="IA48" s="48"/>
      <c r="IB48" s="48"/>
      <c r="IC48" s="48"/>
      <c r="ID48" s="48"/>
      <c r="IE48" s="48"/>
      <c r="IF48" s="48"/>
      <c r="IG48" s="48"/>
      <c r="IH48" s="48"/>
      <c r="II48" s="48"/>
      <c r="IJ48" s="48"/>
      <c r="IK48" s="48"/>
      <c r="IL48" s="48"/>
      <c r="IM48" s="48"/>
      <c r="IN48" s="48"/>
      <c r="IO48" s="48"/>
      <c r="IP48" s="48"/>
      <c r="IQ48" s="48"/>
      <c r="IR48" s="48"/>
    </row>
    <row r="49" spans="1:252" ht="29.25" customHeight="1" x14ac:dyDescent="0.25">
      <c r="A49" s="3"/>
      <c r="B49" s="27" t="s">
        <v>74</v>
      </c>
      <c r="C49" s="27"/>
      <c r="D49" s="45"/>
      <c r="E49" s="28" t="s">
        <v>75</v>
      </c>
      <c r="F49" s="16">
        <f t="shared" si="1"/>
        <v>11024</v>
      </c>
      <c r="G49" s="16">
        <f>G50</f>
        <v>1070.3</v>
      </c>
      <c r="H49" s="16">
        <f>H50</f>
        <v>9953.7000000000007</v>
      </c>
      <c r="I49" s="3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  <c r="IA49" s="48"/>
      <c r="IB49" s="48"/>
      <c r="IC49" s="48"/>
      <c r="ID49" s="48"/>
      <c r="IE49" s="48"/>
      <c r="IF49" s="48"/>
      <c r="IG49" s="48"/>
      <c r="IH49" s="48"/>
      <c r="II49" s="48"/>
      <c r="IJ49" s="48"/>
      <c r="IK49" s="48"/>
      <c r="IL49" s="48"/>
      <c r="IM49" s="48"/>
      <c r="IN49" s="48"/>
      <c r="IO49" s="48"/>
      <c r="IP49" s="48"/>
      <c r="IQ49" s="48"/>
      <c r="IR49" s="48"/>
    </row>
    <row r="50" spans="1:252" s="6" customFormat="1" ht="69.75" customHeight="1" x14ac:dyDescent="0.25">
      <c r="A50" s="3"/>
      <c r="B50" s="31" t="s">
        <v>74</v>
      </c>
      <c r="C50" s="31" t="s">
        <v>123</v>
      </c>
      <c r="D50" s="45">
        <v>200</v>
      </c>
      <c r="E50" s="49" t="s">
        <v>76</v>
      </c>
      <c r="F50" s="22">
        <f>G50+H50</f>
        <v>11024</v>
      </c>
      <c r="G50" s="1">
        <v>1070.3</v>
      </c>
      <c r="H50" s="1">
        <v>9953.7000000000007</v>
      </c>
      <c r="I50" s="3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</row>
    <row r="51" spans="1:252" s="11" customFormat="1" ht="30.75" customHeight="1" x14ac:dyDescent="0.25">
      <c r="A51" s="50"/>
      <c r="B51" s="23" t="s">
        <v>9</v>
      </c>
      <c r="C51" s="51"/>
      <c r="D51" s="51"/>
      <c r="E51" s="20" t="s">
        <v>10</v>
      </c>
      <c r="F51" s="19">
        <f t="shared" si="1"/>
        <v>286749.59999999998</v>
      </c>
      <c r="G51" s="19">
        <f>SUM(G52:G58)</f>
        <v>28956</v>
      </c>
      <c r="H51" s="19">
        <f>SUM(H52:H58)</f>
        <v>257793.6</v>
      </c>
      <c r="I51" s="52"/>
      <c r="J51" s="53"/>
      <c r="K51" s="53"/>
    </row>
    <row r="52" spans="1:252" ht="47.25" customHeight="1" x14ac:dyDescent="0.25">
      <c r="A52" s="50"/>
      <c r="B52" s="3" t="s">
        <v>9</v>
      </c>
      <c r="C52" s="31" t="s">
        <v>109</v>
      </c>
      <c r="D52" s="3" t="s">
        <v>12</v>
      </c>
      <c r="E52" s="54" t="s">
        <v>33</v>
      </c>
      <c r="F52" s="1">
        <f t="shared" si="1"/>
        <v>75865.899999999994</v>
      </c>
      <c r="G52" s="1"/>
      <c r="H52" s="22">
        <v>75865.899999999994</v>
      </c>
      <c r="I52" s="55"/>
      <c r="J52" s="56"/>
      <c r="K52" s="56"/>
    </row>
    <row r="53" spans="1:252" ht="38.25" customHeight="1" x14ac:dyDescent="0.25">
      <c r="A53" s="50"/>
      <c r="B53" s="95" t="s">
        <v>9</v>
      </c>
      <c r="C53" s="31" t="s">
        <v>108</v>
      </c>
      <c r="D53" s="95" t="s">
        <v>12</v>
      </c>
      <c r="E53" s="100" t="s">
        <v>111</v>
      </c>
      <c r="F53" s="1">
        <f t="shared" ref="F53:F54" si="8">G53+H53</f>
        <v>20550.099999999999</v>
      </c>
      <c r="G53" s="1"/>
      <c r="H53" s="22">
        <v>20550.099999999999</v>
      </c>
      <c r="I53" s="55"/>
      <c r="J53" s="56"/>
      <c r="K53" s="56"/>
    </row>
    <row r="54" spans="1:252" ht="38.25" customHeight="1" x14ac:dyDescent="0.25">
      <c r="A54" s="50"/>
      <c r="B54" s="95"/>
      <c r="C54" s="31" t="s">
        <v>110</v>
      </c>
      <c r="D54" s="95"/>
      <c r="E54" s="100"/>
      <c r="F54" s="1">
        <f t="shared" si="8"/>
        <v>1546.8</v>
      </c>
      <c r="G54" s="1">
        <v>1546.8</v>
      </c>
      <c r="H54" s="22"/>
      <c r="I54" s="55"/>
      <c r="J54" s="56"/>
      <c r="K54" s="56"/>
    </row>
    <row r="55" spans="1:252" ht="28.5" customHeight="1" x14ac:dyDescent="0.25">
      <c r="A55" s="50"/>
      <c r="B55" s="95" t="s">
        <v>9</v>
      </c>
      <c r="C55" s="31" t="s">
        <v>101</v>
      </c>
      <c r="D55" s="95" t="s">
        <v>12</v>
      </c>
      <c r="E55" s="100" t="s">
        <v>97</v>
      </c>
      <c r="F55" s="1">
        <f>G55+H55</f>
        <v>8162.5</v>
      </c>
      <c r="G55" s="1">
        <f>9018.9-856.4</f>
        <v>8162.5</v>
      </c>
      <c r="H55" s="22"/>
      <c r="I55" s="55"/>
      <c r="J55" s="56"/>
      <c r="K55" s="56"/>
    </row>
    <row r="56" spans="1:252" ht="28.5" customHeight="1" x14ac:dyDescent="0.25">
      <c r="A56" s="50"/>
      <c r="B56" s="95"/>
      <c r="C56" s="31" t="s">
        <v>108</v>
      </c>
      <c r="D56" s="95"/>
      <c r="E56" s="100"/>
      <c r="F56" s="1">
        <f>G56+H56</f>
        <v>161377.60000000001</v>
      </c>
      <c r="G56" s="57"/>
      <c r="H56" s="22">
        <f>150000+11377.6</f>
        <v>161377.60000000001</v>
      </c>
      <c r="I56" s="55"/>
      <c r="J56" s="56"/>
      <c r="K56" s="56"/>
    </row>
    <row r="57" spans="1:252" ht="28.5" customHeight="1" x14ac:dyDescent="0.25">
      <c r="A57" s="50"/>
      <c r="B57" s="95"/>
      <c r="C57" s="31" t="s">
        <v>110</v>
      </c>
      <c r="D57" s="95"/>
      <c r="E57" s="100"/>
      <c r="F57" s="1">
        <f>G57+H57</f>
        <v>12146.7</v>
      </c>
      <c r="G57" s="1">
        <f>25509.2-5200-9018.9+856.4</f>
        <v>12146.7</v>
      </c>
      <c r="H57" s="22"/>
      <c r="I57" s="55"/>
      <c r="J57" s="56"/>
      <c r="K57" s="56"/>
    </row>
    <row r="58" spans="1:252" ht="41.25" customHeight="1" x14ac:dyDescent="0.25">
      <c r="A58" s="50"/>
      <c r="B58" s="3" t="s">
        <v>9</v>
      </c>
      <c r="C58" s="31" t="s">
        <v>101</v>
      </c>
      <c r="D58" s="3" t="s">
        <v>12</v>
      </c>
      <c r="E58" s="84" t="s">
        <v>150</v>
      </c>
      <c r="F58" s="1">
        <f t="shared" si="1"/>
        <v>7100</v>
      </c>
      <c r="G58" s="1">
        <f>15000+300-10000+1800</f>
        <v>7100</v>
      </c>
      <c r="H58" s="22"/>
      <c r="I58" s="55"/>
      <c r="J58" s="56"/>
      <c r="K58" s="56"/>
    </row>
    <row r="59" spans="1:252" ht="29.25" customHeight="1" x14ac:dyDescent="0.25">
      <c r="A59" s="55"/>
      <c r="B59" s="27" t="s">
        <v>13</v>
      </c>
      <c r="C59" s="3"/>
      <c r="D59" s="3"/>
      <c r="E59" s="29" t="s">
        <v>14</v>
      </c>
      <c r="F59" s="16">
        <f>G59+H59+I59</f>
        <v>65665.600000000006</v>
      </c>
      <c r="G59" s="16">
        <f>G62+G60</f>
        <v>19030.900000000001</v>
      </c>
      <c r="H59" s="16">
        <f>H62+H60</f>
        <v>46593.7</v>
      </c>
      <c r="I59" s="16">
        <f>I62</f>
        <v>41</v>
      </c>
      <c r="J59" s="56"/>
      <c r="K59" s="56"/>
    </row>
    <row r="60" spans="1:252" ht="29.25" customHeight="1" x14ac:dyDescent="0.25">
      <c r="A60" s="55"/>
      <c r="B60" s="27" t="s">
        <v>56</v>
      </c>
      <c r="C60" s="28"/>
      <c r="D60" s="28"/>
      <c r="E60" s="29" t="s">
        <v>57</v>
      </c>
      <c r="F60" s="16">
        <f>G60+H60+I60</f>
        <v>120</v>
      </c>
      <c r="G60" s="16">
        <f>G61</f>
        <v>120</v>
      </c>
      <c r="H60" s="16"/>
      <c r="I60" s="16"/>
      <c r="J60" s="56"/>
      <c r="K60" s="56"/>
    </row>
    <row r="61" spans="1:252" ht="29.25" customHeight="1" x14ac:dyDescent="0.25">
      <c r="A61" s="55"/>
      <c r="B61" s="31" t="s">
        <v>56</v>
      </c>
      <c r="C61" s="31" t="s">
        <v>146</v>
      </c>
      <c r="D61" s="31" t="s">
        <v>12</v>
      </c>
      <c r="E61" s="25" t="s">
        <v>91</v>
      </c>
      <c r="F61" s="1">
        <f>G61+H61+I61</f>
        <v>120</v>
      </c>
      <c r="G61" s="1">
        <v>120</v>
      </c>
      <c r="H61" s="1"/>
      <c r="I61" s="1"/>
      <c r="J61" s="56"/>
      <c r="K61" s="56"/>
    </row>
    <row r="62" spans="1:252" ht="31.5" customHeight="1" x14ac:dyDescent="0.25">
      <c r="A62" s="55"/>
      <c r="B62" s="27" t="s">
        <v>15</v>
      </c>
      <c r="C62" s="27"/>
      <c r="D62" s="27"/>
      <c r="E62" s="29" t="s">
        <v>16</v>
      </c>
      <c r="F62" s="16">
        <f>G62+H62+I62</f>
        <v>65545.600000000006</v>
      </c>
      <c r="G62" s="16">
        <f>SUM(G63:G67)</f>
        <v>18910.900000000001</v>
      </c>
      <c r="H62" s="16">
        <f>SUM(H63:H67)</f>
        <v>46593.7</v>
      </c>
      <c r="I62" s="16">
        <f>SUM(I63:I67)</f>
        <v>41</v>
      </c>
      <c r="J62" s="56"/>
      <c r="K62" s="56"/>
    </row>
    <row r="63" spans="1:252" ht="56.25" customHeight="1" x14ac:dyDescent="0.25">
      <c r="A63" s="55"/>
      <c r="B63" s="3" t="s">
        <v>15</v>
      </c>
      <c r="C63" s="31" t="s">
        <v>133</v>
      </c>
      <c r="D63" s="3" t="s">
        <v>12</v>
      </c>
      <c r="E63" s="25" t="s">
        <v>32</v>
      </c>
      <c r="F63" s="1">
        <f t="shared" si="1"/>
        <v>47314</v>
      </c>
      <c r="G63" s="58">
        <f>15600-8179.7</f>
        <v>7420.3</v>
      </c>
      <c r="H63" s="58">
        <f>37500+2393.7</f>
        <v>39893.699999999997</v>
      </c>
      <c r="I63" s="55"/>
      <c r="J63" s="56"/>
      <c r="K63" s="56"/>
    </row>
    <row r="64" spans="1:252" ht="48.75" customHeight="1" x14ac:dyDescent="0.25">
      <c r="A64" s="55"/>
      <c r="B64" s="38" t="s">
        <v>15</v>
      </c>
      <c r="C64" s="31" t="s">
        <v>124</v>
      </c>
      <c r="D64" s="3" t="s">
        <v>12</v>
      </c>
      <c r="E64" s="25" t="s">
        <v>139</v>
      </c>
      <c r="F64" s="1">
        <f>G64+H64+I64</f>
        <v>7093.7</v>
      </c>
      <c r="G64" s="58">
        <f>3743.7-24</f>
        <v>3719.7</v>
      </c>
      <c r="H64" s="58">
        <v>3350</v>
      </c>
      <c r="I64" s="37">
        <f>20+4</f>
        <v>24</v>
      </c>
      <c r="J64" s="56"/>
      <c r="K64" s="56"/>
    </row>
    <row r="65" spans="1:13" ht="54" customHeight="1" x14ac:dyDescent="0.25">
      <c r="A65" s="55"/>
      <c r="B65" s="38" t="s">
        <v>15</v>
      </c>
      <c r="C65" s="31" t="s">
        <v>125</v>
      </c>
      <c r="D65" s="3" t="s">
        <v>12</v>
      </c>
      <c r="E65" s="25" t="s">
        <v>140</v>
      </c>
      <c r="F65" s="1">
        <f>G65+H65+I65</f>
        <v>8237.9</v>
      </c>
      <c r="G65" s="58">
        <f>6215.9+2-15-2-1330</f>
        <v>4870.8999999999996</v>
      </c>
      <c r="H65" s="58">
        <v>3350</v>
      </c>
      <c r="I65" s="37">
        <f>15+2</f>
        <v>17</v>
      </c>
      <c r="J65" s="56"/>
      <c r="K65" s="56"/>
    </row>
    <row r="66" spans="1:13" ht="48" customHeight="1" x14ac:dyDescent="0.25">
      <c r="A66" s="55"/>
      <c r="B66" s="3" t="s">
        <v>15</v>
      </c>
      <c r="C66" s="31" t="s">
        <v>112</v>
      </c>
      <c r="D66" s="3" t="s">
        <v>12</v>
      </c>
      <c r="E66" s="25" t="s">
        <v>151</v>
      </c>
      <c r="F66" s="1">
        <f t="shared" ref="F66" si="9">G66+H66</f>
        <v>2000</v>
      </c>
      <c r="G66" s="58">
        <v>2000</v>
      </c>
      <c r="H66" s="58"/>
      <c r="I66" s="55"/>
      <c r="J66" s="56"/>
      <c r="K66" s="56"/>
    </row>
    <row r="67" spans="1:13" ht="42.75" customHeight="1" x14ac:dyDescent="0.25">
      <c r="A67" s="55"/>
      <c r="B67" s="3" t="s">
        <v>15</v>
      </c>
      <c r="C67" s="31" t="s">
        <v>112</v>
      </c>
      <c r="D67" s="3" t="s">
        <v>12</v>
      </c>
      <c r="E67" s="25" t="s">
        <v>63</v>
      </c>
      <c r="F67" s="1">
        <f>G67+H67</f>
        <v>900</v>
      </c>
      <c r="G67" s="58">
        <f>300+600</f>
        <v>900</v>
      </c>
      <c r="H67" s="58"/>
      <c r="I67" s="55"/>
      <c r="J67" s="56"/>
      <c r="K67" s="56"/>
    </row>
    <row r="68" spans="1:13" s="62" customFormat="1" ht="30" customHeight="1" x14ac:dyDescent="0.25">
      <c r="A68" s="59"/>
      <c r="B68" s="23" t="s">
        <v>17</v>
      </c>
      <c r="C68" s="27"/>
      <c r="D68" s="23"/>
      <c r="E68" s="29" t="s">
        <v>18</v>
      </c>
      <c r="F68" s="16">
        <f>G68+H68+I68</f>
        <v>372552.8</v>
      </c>
      <c r="G68" s="60">
        <f>G69+G76+G83</f>
        <v>24582.400000000001</v>
      </c>
      <c r="H68" s="60">
        <f>H69+H76</f>
        <v>236381.4</v>
      </c>
      <c r="I68" s="60">
        <f>I69+I76</f>
        <v>111589</v>
      </c>
      <c r="J68" s="61"/>
      <c r="K68" s="61"/>
      <c r="M68" s="63"/>
    </row>
    <row r="69" spans="1:13" ht="30" customHeight="1" x14ac:dyDescent="0.25">
      <c r="A69" s="55"/>
      <c r="B69" s="27" t="s">
        <v>19</v>
      </c>
      <c r="C69" s="27"/>
      <c r="D69" s="27"/>
      <c r="E69" s="64" t="s">
        <v>20</v>
      </c>
      <c r="F69" s="16">
        <f>G69+H69+I69</f>
        <v>27317.599999999999</v>
      </c>
      <c r="G69" s="16">
        <f>SUM(G70:G75)</f>
        <v>1462.2</v>
      </c>
      <c r="H69" s="16">
        <f>H74+H75+H72+H70</f>
        <v>7466.4</v>
      </c>
      <c r="I69" s="16">
        <f>I74+I75+I72+I70</f>
        <v>18389</v>
      </c>
      <c r="J69" s="56"/>
      <c r="K69" s="56"/>
    </row>
    <row r="70" spans="1:13" ht="46.5" customHeight="1" x14ac:dyDescent="0.25">
      <c r="A70" s="55"/>
      <c r="B70" s="98" t="s">
        <v>19</v>
      </c>
      <c r="C70" s="31" t="s">
        <v>134</v>
      </c>
      <c r="D70" s="98" t="s">
        <v>12</v>
      </c>
      <c r="E70" s="99" t="s">
        <v>130</v>
      </c>
      <c r="F70" s="1">
        <f>G70+H70</f>
        <v>3733.2</v>
      </c>
      <c r="G70" s="1"/>
      <c r="H70" s="1">
        <v>3733.2</v>
      </c>
      <c r="I70" s="55"/>
      <c r="J70" s="56"/>
      <c r="K70" s="56"/>
    </row>
    <row r="71" spans="1:13" ht="45.75" customHeight="1" x14ac:dyDescent="0.25">
      <c r="A71" s="55"/>
      <c r="B71" s="98"/>
      <c r="C71" s="31" t="s">
        <v>135</v>
      </c>
      <c r="D71" s="98"/>
      <c r="E71" s="99"/>
      <c r="F71" s="1">
        <f>G71+H71</f>
        <v>281.10000000000002</v>
      </c>
      <c r="G71" s="1">
        <v>281.10000000000002</v>
      </c>
      <c r="H71" s="1"/>
      <c r="I71" s="55"/>
      <c r="J71" s="56"/>
      <c r="K71" s="56"/>
    </row>
    <row r="72" spans="1:13" ht="43.5" customHeight="1" x14ac:dyDescent="0.25">
      <c r="A72" s="55"/>
      <c r="B72" s="98" t="s">
        <v>19</v>
      </c>
      <c r="C72" s="31" t="s">
        <v>134</v>
      </c>
      <c r="D72" s="98" t="s">
        <v>12</v>
      </c>
      <c r="E72" s="99" t="s">
        <v>129</v>
      </c>
      <c r="F72" s="1">
        <f>G72+H72</f>
        <v>3733.2</v>
      </c>
      <c r="G72" s="1"/>
      <c r="H72" s="1">
        <v>3733.2</v>
      </c>
      <c r="I72" s="55"/>
      <c r="J72" s="56"/>
      <c r="K72" s="56"/>
    </row>
    <row r="73" spans="1:13" ht="46.5" customHeight="1" x14ac:dyDescent="0.25">
      <c r="A73" s="55"/>
      <c r="B73" s="98"/>
      <c r="C73" s="31" t="s">
        <v>135</v>
      </c>
      <c r="D73" s="98"/>
      <c r="E73" s="99"/>
      <c r="F73" s="1">
        <f>G73+H73</f>
        <v>281.10000000000002</v>
      </c>
      <c r="G73" s="1">
        <v>281.10000000000002</v>
      </c>
      <c r="H73" s="1"/>
      <c r="I73" s="55"/>
      <c r="J73" s="56"/>
      <c r="K73" s="56"/>
    </row>
    <row r="74" spans="1:13" ht="46.5" customHeight="1" x14ac:dyDescent="0.25">
      <c r="A74" s="55"/>
      <c r="B74" s="31" t="s">
        <v>19</v>
      </c>
      <c r="C74" s="31" t="s">
        <v>102</v>
      </c>
      <c r="D74" s="31" t="s">
        <v>12</v>
      </c>
      <c r="E74" s="46" t="s">
        <v>96</v>
      </c>
      <c r="F74" s="1">
        <f>I74+H74+G74</f>
        <v>18389</v>
      </c>
      <c r="G74" s="57"/>
      <c r="H74" s="16"/>
      <c r="I74" s="1">
        <v>18389</v>
      </c>
      <c r="J74" s="65"/>
      <c r="K74" s="56"/>
    </row>
    <row r="75" spans="1:13" ht="44.25" customHeight="1" x14ac:dyDescent="0.25">
      <c r="A75" s="55"/>
      <c r="B75" s="31" t="s">
        <v>19</v>
      </c>
      <c r="C75" s="31" t="s">
        <v>102</v>
      </c>
      <c r="D75" s="31" t="s">
        <v>12</v>
      </c>
      <c r="E75" s="46" t="s">
        <v>63</v>
      </c>
      <c r="F75" s="1">
        <f t="shared" si="1"/>
        <v>900</v>
      </c>
      <c r="G75" s="1">
        <f>700+200</f>
        <v>900</v>
      </c>
      <c r="H75" s="16"/>
      <c r="I75" s="55"/>
      <c r="J75" s="65"/>
      <c r="K75" s="56"/>
    </row>
    <row r="76" spans="1:13" ht="30.75" customHeight="1" x14ac:dyDescent="0.25">
      <c r="A76" s="55"/>
      <c r="B76" s="23" t="s">
        <v>52</v>
      </c>
      <c r="C76" s="23"/>
      <c r="D76" s="23"/>
      <c r="E76" s="66" t="s">
        <v>53</v>
      </c>
      <c r="F76" s="16">
        <f>G76+H76+I76</f>
        <v>344735.2</v>
      </c>
      <c r="G76" s="16">
        <f>G78+G80+G82+G79+G77+G81</f>
        <v>22620.2</v>
      </c>
      <c r="H76" s="16">
        <f>H78+H80+H82+H79+H77+H81</f>
        <v>228915</v>
      </c>
      <c r="I76" s="16">
        <f>I78+I80+I82+I79+I77+I81</f>
        <v>93200</v>
      </c>
      <c r="J76" s="65"/>
      <c r="K76" s="56"/>
    </row>
    <row r="77" spans="1:13" ht="30.75" customHeight="1" x14ac:dyDescent="0.25">
      <c r="A77" s="55"/>
      <c r="B77" s="98" t="s">
        <v>52</v>
      </c>
      <c r="C77" s="3" t="s">
        <v>102</v>
      </c>
      <c r="D77" s="98" t="s">
        <v>12</v>
      </c>
      <c r="E77" s="99" t="s">
        <v>85</v>
      </c>
      <c r="F77" s="1">
        <f>G77+H77+I77</f>
        <v>82800</v>
      </c>
      <c r="G77" s="1">
        <v>2800</v>
      </c>
      <c r="H77" s="1"/>
      <c r="I77" s="1">
        <v>80000</v>
      </c>
      <c r="J77" s="65"/>
      <c r="K77" s="56"/>
    </row>
    <row r="78" spans="1:13" ht="33" customHeight="1" x14ac:dyDescent="0.25">
      <c r="A78" s="55"/>
      <c r="B78" s="98"/>
      <c r="C78" s="31" t="s">
        <v>136</v>
      </c>
      <c r="D78" s="98"/>
      <c r="E78" s="99"/>
      <c r="F78" s="1">
        <f t="shared" ref="F78:F82" si="10">G78+H78+I78</f>
        <v>134402.6</v>
      </c>
      <c r="G78" s="1">
        <v>9408.2000000000007</v>
      </c>
      <c r="H78" s="1">
        <f>92495.8+32498.6</f>
        <v>124994.4</v>
      </c>
      <c r="I78" s="55"/>
      <c r="J78" s="65"/>
      <c r="K78" s="56"/>
    </row>
    <row r="79" spans="1:13" ht="33" customHeight="1" x14ac:dyDescent="0.25">
      <c r="A79" s="55"/>
      <c r="B79" s="98"/>
      <c r="C79" s="31" t="s">
        <v>137</v>
      </c>
      <c r="D79" s="98"/>
      <c r="E79" s="99"/>
      <c r="F79" s="1">
        <f t="shared" si="10"/>
        <v>111742.6</v>
      </c>
      <c r="G79" s="1">
        <v>7822</v>
      </c>
      <c r="H79" s="1">
        <v>103920.6</v>
      </c>
      <c r="I79" s="55"/>
      <c r="J79" s="65"/>
      <c r="K79" s="56"/>
    </row>
    <row r="80" spans="1:13" ht="41.25" customHeight="1" x14ac:dyDescent="0.25">
      <c r="A80" s="55"/>
      <c r="B80" s="31" t="s">
        <v>52</v>
      </c>
      <c r="C80" s="31" t="s">
        <v>102</v>
      </c>
      <c r="D80" s="31" t="s">
        <v>12</v>
      </c>
      <c r="E80" s="25" t="s">
        <v>87</v>
      </c>
      <c r="F80" s="1">
        <f t="shared" si="10"/>
        <v>8200</v>
      </c>
      <c r="G80" s="1"/>
      <c r="H80" s="1"/>
      <c r="I80" s="1">
        <v>8200</v>
      </c>
      <c r="J80" s="65"/>
      <c r="K80" s="56"/>
    </row>
    <row r="81" spans="1:11" ht="42.75" customHeight="1" x14ac:dyDescent="0.25">
      <c r="A81" s="55"/>
      <c r="B81" s="31" t="s">
        <v>52</v>
      </c>
      <c r="C81" s="31" t="s">
        <v>102</v>
      </c>
      <c r="D81" s="31" t="s">
        <v>12</v>
      </c>
      <c r="E81" s="25" t="s">
        <v>145</v>
      </c>
      <c r="F81" s="1">
        <f t="shared" si="10"/>
        <v>5000</v>
      </c>
      <c r="G81" s="1"/>
      <c r="H81" s="1"/>
      <c r="I81" s="1">
        <v>5000</v>
      </c>
      <c r="J81" s="65"/>
      <c r="K81" s="56"/>
    </row>
    <row r="82" spans="1:11" ht="40.5" customHeight="1" x14ac:dyDescent="0.25">
      <c r="A82" s="55"/>
      <c r="B82" s="31" t="s">
        <v>52</v>
      </c>
      <c r="C82" s="31" t="s">
        <v>102</v>
      </c>
      <c r="D82" s="31" t="s">
        <v>12</v>
      </c>
      <c r="E82" s="25" t="s">
        <v>63</v>
      </c>
      <c r="F82" s="1">
        <f t="shared" si="10"/>
        <v>2590</v>
      </c>
      <c r="G82" s="1">
        <f>2090+500</f>
        <v>2590</v>
      </c>
      <c r="H82" s="1"/>
      <c r="I82" s="55"/>
      <c r="J82" s="65"/>
      <c r="K82" s="56"/>
    </row>
    <row r="83" spans="1:11" ht="33.75" customHeight="1" x14ac:dyDescent="0.25">
      <c r="A83" s="55"/>
      <c r="B83" s="27" t="s">
        <v>92</v>
      </c>
      <c r="C83" s="67"/>
      <c r="D83" s="31"/>
      <c r="E83" s="68" t="s">
        <v>93</v>
      </c>
      <c r="F83" s="16">
        <f t="shared" ref="F83" si="11">G83+H83</f>
        <v>500</v>
      </c>
      <c r="G83" s="16">
        <f>G84</f>
        <v>500</v>
      </c>
      <c r="H83" s="16"/>
      <c r="I83" s="55"/>
      <c r="J83" s="65"/>
      <c r="K83" s="56"/>
    </row>
    <row r="84" spans="1:11" ht="40.5" customHeight="1" x14ac:dyDescent="0.25">
      <c r="A84" s="55"/>
      <c r="B84" s="31" t="s">
        <v>92</v>
      </c>
      <c r="C84" s="31" t="s">
        <v>102</v>
      </c>
      <c r="D84" s="31" t="s">
        <v>12</v>
      </c>
      <c r="E84" s="25" t="s">
        <v>89</v>
      </c>
      <c r="F84" s="1">
        <f>G84+H84</f>
        <v>500</v>
      </c>
      <c r="G84" s="1">
        <v>500</v>
      </c>
      <c r="H84" s="1"/>
      <c r="I84" s="55"/>
      <c r="J84" s="65"/>
      <c r="K84" s="56"/>
    </row>
    <row r="85" spans="1:11" ht="30" customHeight="1" x14ac:dyDescent="0.25">
      <c r="A85" s="55"/>
      <c r="B85" s="27" t="s">
        <v>34</v>
      </c>
      <c r="C85" s="31"/>
      <c r="D85" s="31"/>
      <c r="E85" s="29" t="s">
        <v>35</v>
      </c>
      <c r="F85" s="16">
        <f t="shared" si="1"/>
        <v>276738.40000000002</v>
      </c>
      <c r="G85" s="16">
        <f>G86+G90</f>
        <v>22738.400000000001</v>
      </c>
      <c r="H85" s="16">
        <f>H86</f>
        <v>254000</v>
      </c>
      <c r="I85" s="55"/>
      <c r="J85" s="56"/>
      <c r="K85" s="56"/>
    </row>
    <row r="86" spans="1:11" ht="31.5" customHeight="1" x14ac:dyDescent="0.25">
      <c r="A86" s="55"/>
      <c r="B86" s="27" t="s">
        <v>79</v>
      </c>
      <c r="C86" s="27"/>
      <c r="D86" s="27"/>
      <c r="E86" s="29" t="s">
        <v>78</v>
      </c>
      <c r="F86" s="16">
        <f t="shared" si="1"/>
        <v>276488.40000000002</v>
      </c>
      <c r="G86" s="16">
        <f>SUM(G87:G89)</f>
        <v>22488.400000000001</v>
      </c>
      <c r="H86" s="16">
        <f>SUM(H87:H89)</f>
        <v>254000</v>
      </c>
      <c r="I86" s="55"/>
      <c r="J86" s="56"/>
      <c r="K86" s="56"/>
    </row>
    <row r="87" spans="1:11" ht="33.75" customHeight="1" x14ac:dyDescent="0.25">
      <c r="A87" s="55"/>
      <c r="B87" s="98" t="s">
        <v>79</v>
      </c>
      <c r="C87" s="3" t="s">
        <v>131</v>
      </c>
      <c r="D87" s="98" t="s">
        <v>12</v>
      </c>
      <c r="E87" s="99" t="s">
        <v>88</v>
      </c>
      <c r="F87" s="1">
        <f>G87+H87</f>
        <v>254000</v>
      </c>
      <c r="G87" s="55"/>
      <c r="H87" s="1">
        <v>254000</v>
      </c>
      <c r="I87" s="55"/>
      <c r="J87" s="69"/>
      <c r="K87" s="56"/>
    </row>
    <row r="88" spans="1:11" ht="31.5" customHeight="1" x14ac:dyDescent="0.25">
      <c r="A88" s="55"/>
      <c r="B88" s="98"/>
      <c r="C88" s="3" t="s">
        <v>132</v>
      </c>
      <c r="D88" s="98"/>
      <c r="E88" s="99"/>
      <c r="F88" s="1">
        <f>G88+H88</f>
        <v>19118.400000000001</v>
      </c>
      <c r="G88" s="1">
        <f>25834-6715.6</f>
        <v>19118.400000000001</v>
      </c>
      <c r="H88" s="1"/>
      <c r="I88" s="55"/>
      <c r="J88" s="69"/>
      <c r="K88" s="56"/>
    </row>
    <row r="89" spans="1:11" ht="50.25" customHeight="1" x14ac:dyDescent="0.25">
      <c r="A89" s="55"/>
      <c r="B89" s="31" t="s">
        <v>79</v>
      </c>
      <c r="C89" s="3" t="s">
        <v>103</v>
      </c>
      <c r="D89" s="31" t="s">
        <v>12</v>
      </c>
      <c r="E89" s="46" t="s">
        <v>63</v>
      </c>
      <c r="F89" s="1">
        <f t="shared" si="1"/>
        <v>3370</v>
      </c>
      <c r="G89" s="1">
        <f>3560-190</f>
        <v>3370</v>
      </c>
      <c r="H89" s="1"/>
      <c r="I89" s="55"/>
      <c r="J89" s="69"/>
      <c r="K89" s="56"/>
    </row>
    <row r="90" spans="1:11" ht="34.5" customHeight="1" x14ac:dyDescent="0.25">
      <c r="A90" s="55"/>
      <c r="B90" s="27" t="s">
        <v>94</v>
      </c>
      <c r="C90" s="27"/>
      <c r="D90" s="27"/>
      <c r="E90" s="29" t="s">
        <v>95</v>
      </c>
      <c r="F90" s="16">
        <f t="shared" si="1"/>
        <v>250</v>
      </c>
      <c r="G90" s="16">
        <f>SUM(G91:G91)</f>
        <v>250</v>
      </c>
      <c r="H90" s="1"/>
      <c r="I90" s="55"/>
      <c r="J90" s="69"/>
      <c r="K90" s="56"/>
    </row>
    <row r="91" spans="1:11" ht="47.25" customHeight="1" x14ac:dyDescent="0.25">
      <c r="A91" s="55"/>
      <c r="B91" s="31" t="s">
        <v>94</v>
      </c>
      <c r="C91" s="3" t="s">
        <v>80</v>
      </c>
      <c r="D91" s="31" t="s">
        <v>12</v>
      </c>
      <c r="E91" s="46" t="s">
        <v>63</v>
      </c>
      <c r="F91" s="1">
        <f t="shared" si="1"/>
        <v>250</v>
      </c>
      <c r="G91" s="1">
        <f>250</f>
        <v>250</v>
      </c>
      <c r="H91" s="1"/>
      <c r="I91" s="55"/>
      <c r="J91" s="69"/>
      <c r="K91" s="56"/>
    </row>
    <row r="92" spans="1:11" ht="31.5" customHeight="1" x14ac:dyDescent="0.25">
      <c r="A92" s="55"/>
      <c r="B92" s="23" t="s">
        <v>54</v>
      </c>
      <c r="C92" s="43"/>
      <c r="D92" s="44"/>
      <c r="E92" s="24" t="s">
        <v>55</v>
      </c>
      <c r="F92" s="16">
        <f t="shared" si="1"/>
        <v>22409</v>
      </c>
      <c r="G92" s="16">
        <f>G93</f>
        <v>1745.3</v>
      </c>
      <c r="H92" s="16">
        <f>H93</f>
        <v>20663.7</v>
      </c>
      <c r="I92" s="55"/>
      <c r="J92" s="69"/>
      <c r="K92" s="56"/>
    </row>
    <row r="93" spans="1:11" ht="31.5" customHeight="1" x14ac:dyDescent="0.25">
      <c r="A93" s="55"/>
      <c r="B93" s="23" t="s">
        <v>70</v>
      </c>
      <c r="C93" s="43"/>
      <c r="D93" s="44"/>
      <c r="E93" s="28" t="s">
        <v>71</v>
      </c>
      <c r="F93" s="16">
        <f t="shared" si="1"/>
        <v>22409</v>
      </c>
      <c r="G93" s="16">
        <f>G95+G96</f>
        <v>1745.3</v>
      </c>
      <c r="H93" s="16">
        <f>H95+H96+H94</f>
        <v>20663.7</v>
      </c>
      <c r="I93" s="55"/>
      <c r="J93" s="69"/>
      <c r="K93" s="56"/>
    </row>
    <row r="94" spans="1:11" s="6" customFormat="1" ht="34.5" customHeight="1" x14ac:dyDescent="0.25">
      <c r="A94" s="2"/>
      <c r="B94" s="95" t="s">
        <v>70</v>
      </c>
      <c r="C94" s="3" t="s">
        <v>113</v>
      </c>
      <c r="D94" s="95" t="s">
        <v>12</v>
      </c>
      <c r="E94" s="97" t="s">
        <v>104</v>
      </c>
      <c r="F94" s="1">
        <f>H94+G94</f>
        <v>20663.7</v>
      </c>
      <c r="G94" s="2"/>
      <c r="H94" s="1">
        <v>20663.7</v>
      </c>
      <c r="I94" s="2"/>
      <c r="J94" s="4"/>
      <c r="K94" s="5"/>
    </row>
    <row r="95" spans="1:11" s="6" customFormat="1" ht="34.5" customHeight="1" x14ac:dyDescent="0.25">
      <c r="A95" s="2"/>
      <c r="B95" s="95"/>
      <c r="C95" s="3" t="s">
        <v>114</v>
      </c>
      <c r="D95" s="95"/>
      <c r="E95" s="97"/>
      <c r="F95" s="1">
        <f>G95+H95</f>
        <v>1555.3</v>
      </c>
      <c r="G95" s="1">
        <v>1555.3</v>
      </c>
      <c r="H95" s="1"/>
      <c r="I95" s="2"/>
      <c r="J95" s="4"/>
      <c r="K95" s="5"/>
    </row>
    <row r="96" spans="1:11" s="6" customFormat="1" ht="45" customHeight="1" x14ac:dyDescent="0.25">
      <c r="A96" s="2"/>
      <c r="B96" s="3" t="s">
        <v>70</v>
      </c>
      <c r="C96" s="3" t="s">
        <v>147</v>
      </c>
      <c r="D96" s="3" t="s">
        <v>12</v>
      </c>
      <c r="E96" s="49" t="s">
        <v>63</v>
      </c>
      <c r="F96" s="1">
        <f>G96+H96</f>
        <v>190</v>
      </c>
      <c r="G96" s="1">
        <v>190</v>
      </c>
      <c r="H96" s="1"/>
      <c r="I96" s="2"/>
      <c r="J96" s="4"/>
      <c r="K96" s="5"/>
    </row>
    <row r="97" spans="1:11" ht="41.25" customHeight="1" x14ac:dyDescent="0.25">
      <c r="A97" s="55"/>
      <c r="B97" s="94" t="s">
        <v>26</v>
      </c>
      <c r="C97" s="94"/>
      <c r="D97" s="94"/>
      <c r="E97" s="94"/>
      <c r="F97" s="16">
        <f t="shared" si="1"/>
        <v>6485.5</v>
      </c>
      <c r="G97" s="16">
        <f>G98+G102</f>
        <v>1417.5</v>
      </c>
      <c r="H97" s="16">
        <f>H98+H102</f>
        <v>5068</v>
      </c>
      <c r="I97" s="55"/>
      <c r="J97" s="70"/>
      <c r="K97" s="70"/>
    </row>
    <row r="98" spans="1:11" ht="27.75" customHeight="1" x14ac:dyDescent="0.25">
      <c r="A98" s="55"/>
      <c r="B98" s="27" t="s">
        <v>13</v>
      </c>
      <c r="C98" s="3"/>
      <c r="D98" s="3"/>
      <c r="E98" s="29" t="s">
        <v>14</v>
      </c>
      <c r="F98" s="16">
        <f t="shared" si="1"/>
        <v>1367.5</v>
      </c>
      <c r="G98" s="16">
        <f>G99</f>
        <v>1367.5</v>
      </c>
      <c r="H98" s="16"/>
      <c r="I98" s="55"/>
      <c r="J98" s="56"/>
      <c r="K98" s="56"/>
    </row>
    <row r="99" spans="1:11" ht="27.75" customHeight="1" x14ac:dyDescent="0.25">
      <c r="A99" s="55"/>
      <c r="B99" s="23" t="s">
        <v>27</v>
      </c>
      <c r="C99" s="71"/>
      <c r="D99" s="71"/>
      <c r="E99" s="24" t="s">
        <v>28</v>
      </c>
      <c r="F99" s="16">
        <f t="shared" si="1"/>
        <v>1367.5</v>
      </c>
      <c r="G99" s="16">
        <f>G100+G101</f>
        <v>1367.5</v>
      </c>
      <c r="H99" s="16"/>
      <c r="I99" s="55"/>
      <c r="J99" s="56"/>
      <c r="K99" s="56"/>
    </row>
    <row r="100" spans="1:11" ht="53.25" customHeight="1" x14ac:dyDescent="0.25">
      <c r="A100" s="55"/>
      <c r="B100" s="3" t="s">
        <v>27</v>
      </c>
      <c r="C100" s="31" t="s">
        <v>73</v>
      </c>
      <c r="D100" s="3">
        <v>200</v>
      </c>
      <c r="E100" s="25" t="s">
        <v>38</v>
      </c>
      <c r="F100" s="1">
        <f t="shared" si="1"/>
        <v>1287.5</v>
      </c>
      <c r="G100" s="58">
        <v>1287.5</v>
      </c>
      <c r="H100" s="16"/>
      <c r="I100" s="55"/>
      <c r="J100" s="69"/>
      <c r="K100" s="69"/>
    </row>
    <row r="101" spans="1:11" ht="62.25" customHeight="1" x14ac:dyDescent="0.25">
      <c r="A101" s="55"/>
      <c r="B101" s="3" t="s">
        <v>27</v>
      </c>
      <c r="C101" s="31" t="s">
        <v>73</v>
      </c>
      <c r="D101" s="3">
        <v>200</v>
      </c>
      <c r="E101" s="25" t="s">
        <v>29</v>
      </c>
      <c r="F101" s="1">
        <f t="shared" si="1"/>
        <v>80</v>
      </c>
      <c r="G101" s="58">
        <v>80</v>
      </c>
      <c r="H101" s="1"/>
      <c r="I101" s="55"/>
      <c r="J101" s="56"/>
      <c r="K101" s="56"/>
    </row>
    <row r="102" spans="1:11" ht="28.5" customHeight="1" x14ac:dyDescent="0.25">
      <c r="A102" s="55"/>
      <c r="B102" s="23" t="s">
        <v>21</v>
      </c>
      <c r="C102" s="43"/>
      <c r="D102" s="44"/>
      <c r="E102" s="24" t="s">
        <v>22</v>
      </c>
      <c r="F102" s="16">
        <f t="shared" si="1"/>
        <v>5118</v>
      </c>
      <c r="G102" s="16">
        <f>G103</f>
        <v>50</v>
      </c>
      <c r="H102" s="16">
        <f>H103</f>
        <v>5068</v>
      </c>
      <c r="I102" s="55"/>
      <c r="J102" s="56"/>
      <c r="K102" s="56"/>
    </row>
    <row r="103" spans="1:11" ht="28.5" customHeight="1" x14ac:dyDescent="0.25">
      <c r="A103" s="55"/>
      <c r="B103" s="23" t="s">
        <v>23</v>
      </c>
      <c r="C103" s="43"/>
      <c r="D103" s="44"/>
      <c r="E103" s="28" t="s">
        <v>24</v>
      </c>
      <c r="F103" s="16">
        <f t="shared" si="1"/>
        <v>5118</v>
      </c>
      <c r="G103" s="16">
        <f>SUM(G104:G105)</f>
        <v>50</v>
      </c>
      <c r="H103" s="16">
        <f>SUM(H104:H105)</f>
        <v>5068</v>
      </c>
      <c r="I103" s="55"/>
      <c r="J103" s="56"/>
      <c r="K103" s="56"/>
    </row>
    <row r="104" spans="1:11" ht="33.75" customHeight="1" x14ac:dyDescent="0.25">
      <c r="A104" s="55"/>
      <c r="B104" s="95" t="s">
        <v>23</v>
      </c>
      <c r="C104" s="3" t="s">
        <v>106</v>
      </c>
      <c r="D104" s="95" t="s">
        <v>12</v>
      </c>
      <c r="E104" s="96" t="s">
        <v>25</v>
      </c>
      <c r="F104" s="1">
        <f t="shared" si="1"/>
        <v>50</v>
      </c>
      <c r="G104" s="1">
        <v>50</v>
      </c>
      <c r="H104" s="16"/>
      <c r="I104" s="55"/>
      <c r="J104" s="56"/>
      <c r="K104" s="56"/>
    </row>
    <row r="105" spans="1:11" ht="32.25" customHeight="1" x14ac:dyDescent="0.25">
      <c r="A105" s="55"/>
      <c r="B105" s="95"/>
      <c r="C105" s="3" t="s">
        <v>105</v>
      </c>
      <c r="D105" s="95"/>
      <c r="E105" s="96"/>
      <c r="F105" s="1">
        <f>H105</f>
        <v>5068</v>
      </c>
      <c r="G105" s="1"/>
      <c r="H105" s="58">
        <v>5068</v>
      </c>
      <c r="I105" s="55"/>
      <c r="J105" s="56"/>
      <c r="K105" s="56"/>
    </row>
    <row r="106" spans="1:11" ht="40.5" customHeight="1" x14ac:dyDescent="0.25">
      <c r="A106" s="55"/>
      <c r="B106" s="94" t="s">
        <v>37</v>
      </c>
      <c r="C106" s="94"/>
      <c r="D106" s="94"/>
      <c r="E106" s="94"/>
      <c r="F106" s="16">
        <f t="shared" ref="F106:F111" si="12">G106+H106</f>
        <v>108284.9</v>
      </c>
      <c r="G106" s="16">
        <f>G107</f>
        <v>973.4</v>
      </c>
      <c r="H106" s="16">
        <f>H107</f>
        <v>107311.5</v>
      </c>
      <c r="I106" s="55"/>
      <c r="J106" s="56"/>
      <c r="K106" s="56"/>
    </row>
    <row r="107" spans="1:11" ht="23.25" customHeight="1" x14ac:dyDescent="0.25">
      <c r="A107" s="55"/>
      <c r="B107" s="23" t="s">
        <v>21</v>
      </c>
      <c r="C107" s="43"/>
      <c r="D107" s="44"/>
      <c r="E107" s="24" t="s">
        <v>22</v>
      </c>
      <c r="F107" s="16">
        <f t="shared" si="12"/>
        <v>108284.9</v>
      </c>
      <c r="G107" s="16">
        <f>G108</f>
        <v>973.4</v>
      </c>
      <c r="H107" s="16">
        <f>H108</f>
        <v>107311.5</v>
      </c>
      <c r="I107" s="55"/>
      <c r="J107" s="56"/>
      <c r="K107" s="56"/>
    </row>
    <row r="108" spans="1:11" ht="23.25" customHeight="1" x14ac:dyDescent="0.25">
      <c r="A108" s="55"/>
      <c r="B108" s="27" t="s">
        <v>23</v>
      </c>
      <c r="C108" s="72"/>
      <c r="D108" s="72"/>
      <c r="E108" s="73" t="s">
        <v>24</v>
      </c>
      <c r="F108" s="16">
        <f t="shared" si="12"/>
        <v>108284.9</v>
      </c>
      <c r="G108" s="16">
        <f>G109+G110+G111</f>
        <v>973.4</v>
      </c>
      <c r="H108" s="16">
        <f>H109+H110+H111</f>
        <v>107311.5</v>
      </c>
      <c r="I108" s="55"/>
      <c r="J108" s="56"/>
      <c r="K108" s="56"/>
    </row>
    <row r="109" spans="1:11" s="76" customFormat="1" ht="72" customHeight="1" x14ac:dyDescent="0.25">
      <c r="A109" s="74"/>
      <c r="B109" s="31" t="s">
        <v>23</v>
      </c>
      <c r="C109" s="31" t="s">
        <v>107</v>
      </c>
      <c r="D109" s="31" t="s">
        <v>11</v>
      </c>
      <c r="E109" s="75" t="s">
        <v>31</v>
      </c>
      <c r="F109" s="1">
        <f t="shared" si="12"/>
        <v>94379.4</v>
      </c>
      <c r="G109" s="1"/>
      <c r="H109" s="58">
        <v>94379.4</v>
      </c>
      <c r="I109" s="74"/>
      <c r="J109" s="56"/>
      <c r="K109" s="56"/>
    </row>
    <row r="110" spans="1:11" s="76" customFormat="1" ht="33" customHeight="1" x14ac:dyDescent="0.25">
      <c r="A110" s="74"/>
      <c r="B110" s="98" t="s">
        <v>23</v>
      </c>
      <c r="C110" s="31" t="s">
        <v>127</v>
      </c>
      <c r="D110" s="98" t="s">
        <v>11</v>
      </c>
      <c r="E110" s="96" t="s">
        <v>48</v>
      </c>
      <c r="F110" s="1">
        <f t="shared" si="12"/>
        <v>973.4</v>
      </c>
      <c r="G110" s="1">
        <v>973.4</v>
      </c>
      <c r="H110" s="58"/>
      <c r="I110" s="74"/>
      <c r="J110" s="56"/>
      <c r="K110" s="56"/>
    </row>
    <row r="111" spans="1:11" s="76" customFormat="1" ht="34.5" customHeight="1" x14ac:dyDescent="0.25">
      <c r="A111" s="74"/>
      <c r="B111" s="98"/>
      <c r="C111" s="31" t="s">
        <v>126</v>
      </c>
      <c r="D111" s="98"/>
      <c r="E111" s="96"/>
      <c r="F111" s="1">
        <f t="shared" si="12"/>
        <v>12932.1</v>
      </c>
      <c r="G111" s="1"/>
      <c r="H111" s="58">
        <v>12932.1</v>
      </c>
      <c r="I111" s="74"/>
      <c r="J111" s="56"/>
      <c r="K111" s="56"/>
    </row>
    <row r="112" spans="1:11" s="76" customFormat="1" ht="30" customHeight="1" x14ac:dyDescent="0.25">
      <c r="A112" s="74"/>
      <c r="B112" s="93" t="s">
        <v>99</v>
      </c>
      <c r="C112" s="93"/>
      <c r="D112" s="93"/>
      <c r="E112" s="93"/>
      <c r="F112" s="16">
        <f t="shared" ref="F112" si="13">G112+H112+I112</f>
        <v>3600</v>
      </c>
      <c r="G112" s="16">
        <f>G113</f>
        <v>1000</v>
      </c>
      <c r="H112" s="16">
        <f>H113</f>
        <v>2600</v>
      </c>
      <c r="I112" s="16"/>
      <c r="J112" s="56"/>
      <c r="K112" s="56"/>
    </row>
    <row r="113" spans="1:11" s="76" customFormat="1" ht="29.25" customHeight="1" x14ac:dyDescent="0.25">
      <c r="A113" s="74"/>
      <c r="B113" s="27" t="s">
        <v>13</v>
      </c>
      <c r="C113" s="3"/>
      <c r="D113" s="31"/>
      <c r="E113" s="29" t="s">
        <v>14</v>
      </c>
      <c r="F113" s="16">
        <f>G113+H113</f>
        <v>3600</v>
      </c>
      <c r="G113" s="16">
        <f>G114+G118</f>
        <v>1000</v>
      </c>
      <c r="H113" s="16">
        <f>H114+H118</f>
        <v>2600</v>
      </c>
      <c r="I113" s="74"/>
      <c r="J113" s="56"/>
      <c r="K113" s="56"/>
    </row>
    <row r="114" spans="1:11" s="76" customFormat="1" ht="29.25" customHeight="1" x14ac:dyDescent="0.25">
      <c r="A114" s="74"/>
      <c r="B114" s="27" t="s">
        <v>15</v>
      </c>
      <c r="C114" s="27"/>
      <c r="D114" s="31"/>
      <c r="E114" s="29" t="s">
        <v>16</v>
      </c>
      <c r="F114" s="16">
        <f>G114+H114</f>
        <v>3600</v>
      </c>
      <c r="G114" s="16">
        <f>G115</f>
        <v>1000</v>
      </c>
      <c r="H114" s="16">
        <f>H115</f>
        <v>2600</v>
      </c>
      <c r="I114" s="74"/>
      <c r="J114" s="56"/>
      <c r="K114" s="56"/>
    </row>
    <row r="115" spans="1:11" s="76" customFormat="1" ht="43.5" customHeight="1" x14ac:dyDescent="0.25">
      <c r="A115" s="74"/>
      <c r="B115" s="31" t="s">
        <v>15</v>
      </c>
      <c r="C115" s="31" t="s">
        <v>128</v>
      </c>
      <c r="D115" s="31" t="s">
        <v>12</v>
      </c>
      <c r="E115" s="25" t="s">
        <v>100</v>
      </c>
      <c r="F115" s="1">
        <f t="shared" ref="F115" si="14">G115+H115+I115</f>
        <v>3600</v>
      </c>
      <c r="G115" s="1">
        <v>1000</v>
      </c>
      <c r="H115" s="1">
        <v>2600</v>
      </c>
      <c r="I115" s="74"/>
      <c r="J115" s="56"/>
      <c r="K115" s="56"/>
    </row>
    <row r="116" spans="1:11" s="11" customFormat="1" ht="33.75" customHeight="1" x14ac:dyDescent="0.25">
      <c r="A116" s="52"/>
      <c r="B116" s="92" t="s">
        <v>30</v>
      </c>
      <c r="C116" s="92"/>
      <c r="D116" s="92"/>
      <c r="E116" s="77"/>
      <c r="F116" s="16">
        <f>G116+H116+I116</f>
        <v>1610022.2000000002</v>
      </c>
      <c r="G116" s="16">
        <f>SUM(G16+G97+G106+G112)</f>
        <v>449834.30000000005</v>
      </c>
      <c r="H116" s="16">
        <f>SUM(H16+H97+H106+H112)</f>
        <v>1047985.9</v>
      </c>
      <c r="I116" s="16">
        <f>SUM(I16+I97+I106+I112)</f>
        <v>112202</v>
      </c>
    </row>
    <row r="117" spans="1:11" s="11" customFormat="1" ht="16.5" x14ac:dyDescent="0.25">
      <c r="B117" s="78"/>
      <c r="C117" s="78"/>
      <c r="D117" s="78"/>
      <c r="E117" s="78"/>
      <c r="F117" s="79"/>
      <c r="G117" s="79"/>
      <c r="H117" s="79"/>
    </row>
    <row r="118" spans="1:11" x14ac:dyDescent="0.25">
      <c r="G118" s="81"/>
      <c r="H118" s="82"/>
    </row>
    <row r="119" spans="1:11" x14ac:dyDescent="0.25">
      <c r="G119" s="83"/>
    </row>
    <row r="121" spans="1:11" x14ac:dyDescent="0.25">
      <c r="G121" s="4"/>
    </row>
  </sheetData>
  <mergeCells count="54">
    <mergeCell ref="B23:B24"/>
    <mergeCell ref="D23:D24"/>
    <mergeCell ref="E23:E24"/>
    <mergeCell ref="B47:E47"/>
    <mergeCell ref="B53:B54"/>
    <mergeCell ref="D53:D54"/>
    <mergeCell ref="E53:E54"/>
    <mergeCell ref="B55:B57"/>
    <mergeCell ref="D55:D57"/>
    <mergeCell ref="E55:E57"/>
    <mergeCell ref="B106:E106"/>
    <mergeCell ref="B110:B111"/>
    <mergeCell ref="D110:D111"/>
    <mergeCell ref="E110:E111"/>
    <mergeCell ref="B77:B79"/>
    <mergeCell ref="D77:D79"/>
    <mergeCell ref="E77:E79"/>
    <mergeCell ref="E70:E71"/>
    <mergeCell ref="B70:B71"/>
    <mergeCell ref="D70:D71"/>
    <mergeCell ref="E72:E73"/>
    <mergeCell ref="B72:B73"/>
    <mergeCell ref="D72:D73"/>
    <mergeCell ref="B116:D116"/>
    <mergeCell ref="B112:E112"/>
    <mergeCell ref="G13:G14"/>
    <mergeCell ref="H13:H14"/>
    <mergeCell ref="G12:I12"/>
    <mergeCell ref="B97:E97"/>
    <mergeCell ref="B104:B105"/>
    <mergeCell ref="D104:D105"/>
    <mergeCell ref="E104:E105"/>
    <mergeCell ref="B94:B95"/>
    <mergeCell ref="D94:D95"/>
    <mergeCell ref="E94:E95"/>
    <mergeCell ref="I13:I14"/>
    <mergeCell ref="B87:B88"/>
    <mergeCell ref="D87:D88"/>
    <mergeCell ref="E87:E88"/>
    <mergeCell ref="B16:E16"/>
    <mergeCell ref="B17:E17"/>
    <mergeCell ref="B12:D12"/>
    <mergeCell ref="E12:E14"/>
    <mergeCell ref="F12:F14"/>
    <mergeCell ref="B13:B14"/>
    <mergeCell ref="C13:C14"/>
    <mergeCell ref="D13:D14"/>
    <mergeCell ref="E4:I4"/>
    <mergeCell ref="B10:H10"/>
    <mergeCell ref="E5:H5"/>
    <mergeCell ref="B6:H6"/>
    <mergeCell ref="B7:H7"/>
    <mergeCell ref="B8:H8"/>
    <mergeCell ref="B9:H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11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2025-03-21T11:58:22Z</cp:lastPrinted>
  <dcterms:created xsi:type="dcterms:W3CDTF">2017-11-08T08:25:33Z</dcterms:created>
  <dcterms:modified xsi:type="dcterms:W3CDTF">2025-03-21T11:58:25Z</dcterms:modified>
</cp:coreProperties>
</file>